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08"/>
  <workbookPr defaultThemeVersion="124226"/>
  <mc:AlternateContent xmlns:mc="http://schemas.openxmlformats.org/markup-compatibility/2006">
    <mc:Choice Requires="x15">
      <x15ac:absPath xmlns:x15ac="http://schemas.microsoft.com/office/spreadsheetml/2010/11/ac" url="E:\Consultancy\Projects\PSIP Projects\Laundry\BOQ\Amendment\Final\"/>
    </mc:Choice>
  </mc:AlternateContent>
  <xr:revisionPtr revIDLastSave="1" documentId="11_C074D290A65B336E07043D03DAAA5B394AED5634" xr6:coauthVersionLast="45" xr6:coauthVersionMax="45" xr10:uidLastSave="{0C02D420-D737-4AE3-9A84-437D52A6616C}"/>
  <bookViews>
    <workbookView xWindow="0" yWindow="0" windowWidth="28800" windowHeight="12300" firstSheet="1" activeTab="2" xr2:uid="{00000000-000D-0000-FFFF-FFFF00000000}"/>
  </bookViews>
  <sheets>
    <sheet name="Kiosk" sheetId="25" state="hidden" r:id="rId1"/>
    <sheet name="Laundary" sheetId="26" r:id="rId2"/>
    <sheet name="Front page" sheetId="30" r:id="rId3"/>
    <sheet name="Sheet1" sheetId="28" state="hidden" r:id="rId4"/>
  </sheets>
  <externalReferences>
    <externalReference r:id="rId5"/>
  </externalReferences>
  <definedNames>
    <definedName name="_xlnm.Print_Area" localSheetId="1">Laundary!$A$1:$F$67</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3" i="26" l="1"/>
  <c r="F224" i="26" s="1"/>
  <c r="C18" i="30"/>
  <c r="B14" i="30"/>
  <c r="B13" i="30"/>
  <c r="B12" i="30"/>
  <c r="B11" i="30"/>
  <c r="B10" i="30"/>
  <c r="B9" i="30"/>
  <c r="B8" i="30"/>
  <c r="F144" i="26" l="1"/>
  <c r="F214" i="26" l="1"/>
  <c r="F215" i="26" l="1"/>
  <c r="F94" i="26"/>
  <c r="F142" i="26"/>
  <c r="F178" i="26"/>
  <c r="F200" i="26" l="1"/>
  <c r="F199" i="26"/>
  <c r="F147" i="26" l="1"/>
  <c r="F148" i="26"/>
  <c r="F151" i="26"/>
  <c r="F152" i="26"/>
  <c r="F153" i="26"/>
  <c r="F154" i="26"/>
  <c r="F155" i="26"/>
  <c r="F156" i="26"/>
  <c r="F157" i="26"/>
  <c r="F162" i="26"/>
  <c r="F163" i="26"/>
  <c r="F164" i="26"/>
  <c r="F165" i="26"/>
  <c r="F166" i="26"/>
  <c r="F167" i="26"/>
  <c r="F168" i="26"/>
  <c r="F169" i="26"/>
  <c r="F170" i="26"/>
  <c r="F171" i="26"/>
  <c r="F172" i="26"/>
  <c r="F173" i="26"/>
  <c r="F174" i="26"/>
  <c r="F177" i="26"/>
  <c r="F179" i="26"/>
  <c r="F146" i="26"/>
  <c r="F193" i="26"/>
  <c r="F194" i="26"/>
  <c r="F195" i="26"/>
  <c r="F196" i="26"/>
  <c r="F197" i="26"/>
  <c r="F198" i="26"/>
  <c r="F140" i="26"/>
  <c r="F109" i="26"/>
  <c r="F205" i="26" l="1"/>
  <c r="F184" i="26"/>
  <c r="F91" i="26"/>
  <c r="F92" i="26"/>
  <c r="F93" i="26"/>
  <c r="F90" i="26"/>
  <c r="D47" i="26"/>
  <c r="D66" i="26"/>
  <c r="F66" i="26" s="1"/>
  <c r="D65" i="26"/>
  <c r="F65" i="26" s="1"/>
  <c r="D64" i="26"/>
  <c r="F64" i="26" s="1"/>
  <c r="D74" i="26"/>
  <c r="F74" i="26" s="1"/>
  <c r="D73" i="26"/>
  <c r="F73" i="26" s="1"/>
  <c r="F71" i="26"/>
  <c r="F97" i="26" l="1"/>
  <c r="F78" i="26"/>
  <c r="F27" i="26"/>
  <c r="F79" i="26" l="1"/>
  <c r="B90" i="28"/>
  <c r="D90" i="28" s="1"/>
  <c r="H65" i="28"/>
  <c r="D65" i="28"/>
  <c r="C65" i="28"/>
  <c r="F64" i="28"/>
  <c r="H60" i="28"/>
  <c r="I55" i="28"/>
  <c r="F83" i="28"/>
  <c r="E82" i="28"/>
  <c r="D81" i="28"/>
  <c r="D80" i="28"/>
  <c r="D82" i="28" s="1"/>
  <c r="F82" i="28" s="1"/>
  <c r="F85" i="28" s="1"/>
  <c r="V26" i="28"/>
  <c r="Q26" i="28"/>
  <c r="P26" i="28"/>
  <c r="V25" i="28"/>
  <c r="S25" i="28"/>
  <c r="U25" i="28" s="1"/>
  <c r="S24" i="28"/>
  <c r="U24" i="28" s="1"/>
  <c r="T20" i="28"/>
  <c r="Q20" i="28"/>
  <c r="P20" i="28"/>
  <c r="T19" i="28"/>
  <c r="P19" i="28"/>
  <c r="S19" i="28" s="1"/>
  <c r="S18" i="28"/>
  <c r="V15" i="28"/>
  <c r="Q15" i="28"/>
  <c r="P15" i="28"/>
  <c r="S14" i="28"/>
  <c r="U14" i="28" s="1"/>
  <c r="V11" i="28"/>
  <c r="Q11" i="28"/>
  <c r="P11" i="28"/>
  <c r="S10" i="28"/>
  <c r="U10" i="28" s="1"/>
  <c r="Y19" i="28" s="1"/>
  <c r="F3" i="28"/>
  <c r="G3" i="28" s="1"/>
  <c r="D60" i="28"/>
  <c r="C60" i="28"/>
  <c r="F59" i="28"/>
  <c r="S11" i="28" l="1"/>
  <c r="U11" i="28" s="1"/>
  <c r="S15" i="28"/>
  <c r="U15" i="28" s="1"/>
  <c r="F65" i="28"/>
  <c r="G65" i="28" s="1"/>
  <c r="W15" i="28"/>
  <c r="S20" i="28"/>
  <c r="U20" i="28" s="1"/>
  <c r="U19" i="28"/>
  <c r="S26" i="28"/>
  <c r="U26" i="28" s="1"/>
  <c r="W26" i="28" s="1"/>
  <c r="I65" i="28"/>
  <c r="W25" i="28"/>
  <c r="W11" i="28"/>
  <c r="F60" i="28"/>
  <c r="G60" i="28" s="1"/>
  <c r="I60" i="28" s="1"/>
  <c r="C54" i="28" l="1"/>
  <c r="D54" i="28"/>
  <c r="C55" i="28"/>
  <c r="D55" i="28"/>
  <c r="F55" i="28" l="1"/>
  <c r="G55" i="28" s="1"/>
  <c r="F54" i="28"/>
  <c r="G54" i="28" s="1"/>
  <c r="D53" i="28"/>
  <c r="C53" i="28"/>
  <c r="F50" i="28"/>
  <c r="F51" i="28"/>
  <c r="F49" i="28"/>
  <c r="C43" i="28"/>
  <c r="F43" i="28" s="1"/>
  <c r="G37" i="28"/>
  <c r="G43" i="28"/>
  <c r="I15" i="28"/>
  <c r="G19" i="28"/>
  <c r="I25" i="28"/>
  <c r="I30" i="28"/>
  <c r="G35" i="28"/>
  <c r="G36" i="28"/>
  <c r="G44" i="28"/>
  <c r="D44" i="28"/>
  <c r="C44" i="28"/>
  <c r="F42" i="28"/>
  <c r="G38" i="28"/>
  <c r="D38" i="28"/>
  <c r="C38" i="28"/>
  <c r="C35" i="28"/>
  <c r="F35" i="28" s="1"/>
  <c r="F34" i="28"/>
  <c r="E29" i="28"/>
  <c r="C30" i="28" s="1"/>
  <c r="I31" i="28"/>
  <c r="D31" i="28"/>
  <c r="D15" i="28"/>
  <c r="C15" i="28"/>
  <c r="F14" i="28"/>
  <c r="H14" i="28" s="1"/>
  <c r="F53" i="28" l="1"/>
  <c r="G53" i="28" s="1"/>
  <c r="H55" i="28" s="1"/>
  <c r="J55" i="28" s="1"/>
  <c r="G52" i="28"/>
  <c r="F29" i="28"/>
  <c r="H29" i="28" s="1"/>
  <c r="H43" i="28"/>
  <c r="C31" i="28"/>
  <c r="F31" i="28" s="1"/>
  <c r="H31" i="28" s="1"/>
  <c r="J31" i="28" s="1"/>
  <c r="F30" i="28"/>
  <c r="H30" i="28" s="1"/>
  <c r="J30" i="28" s="1"/>
  <c r="C36" i="28"/>
  <c r="F15" i="28"/>
  <c r="H15" i="28" s="1"/>
  <c r="J15" i="28" s="1"/>
  <c r="F44" i="28"/>
  <c r="H44" i="28" s="1"/>
  <c r="F38" i="28"/>
  <c r="H38" i="28" s="1"/>
  <c r="H35" i="28"/>
  <c r="F36" i="28" l="1"/>
  <c r="H36" i="28" s="1"/>
  <c r="C37" i="28"/>
  <c r="F37" i="28" s="1"/>
  <c r="H37" i="28" s="1"/>
  <c r="I11" i="28" l="1"/>
  <c r="I26" i="28"/>
  <c r="G20" i="28"/>
  <c r="F18" i="28"/>
  <c r="D26" i="28"/>
  <c r="C26" i="28"/>
  <c r="F25" i="28"/>
  <c r="H25" i="28" s="1"/>
  <c r="J25" i="28" s="1"/>
  <c r="F24" i="28"/>
  <c r="H24" i="28" s="1"/>
  <c r="D11" i="28"/>
  <c r="C11" i="28"/>
  <c r="D20" i="28"/>
  <c r="C20" i="28"/>
  <c r="C19" i="28"/>
  <c r="F19" i="28" s="1"/>
  <c r="H19" i="28" s="1"/>
  <c r="F10" i="28"/>
  <c r="H10" i="28" s="1"/>
  <c r="F26" i="28" l="1"/>
  <c r="H26" i="28" s="1"/>
  <c r="J26" i="28" s="1"/>
  <c r="F20" i="28"/>
  <c r="H20" i="28" s="1"/>
  <c r="F11" i="28"/>
  <c r="H11" i="28" s="1"/>
  <c r="J11" i="28" s="1"/>
  <c r="F11" i="26" l="1"/>
  <c r="F15" i="26" s="1"/>
  <c r="F16" i="26" s="1"/>
  <c r="F47" i="26" l="1"/>
  <c r="F25" i="26"/>
  <c r="F32" i="26" s="1"/>
  <c r="F33" i="26" s="1"/>
  <c r="F98" i="26" l="1"/>
  <c r="F235" i="25"/>
  <c r="F159" i="25"/>
  <c r="F156" i="25"/>
  <c r="F157" i="25"/>
  <c r="F160" i="25"/>
  <c r="F146" i="25"/>
  <c r="F178" i="25"/>
  <c r="F192" i="25"/>
  <c r="F220" i="25"/>
  <c r="F221" i="25"/>
  <c r="F215" i="25"/>
  <c r="F219" i="25"/>
  <c r="F224" i="25"/>
  <c r="F225" i="25"/>
  <c r="F226" i="25"/>
  <c r="F78" i="25"/>
  <c r="F81" i="25"/>
  <c r="F189" i="25"/>
  <c r="F236" i="25"/>
  <c r="F179" i="25"/>
  <c r="F180" i="25"/>
  <c r="F181" i="25"/>
  <c r="F173" i="25"/>
  <c r="F147" i="25"/>
  <c r="F144" i="25"/>
  <c r="F163" i="25" s="1"/>
  <c r="F126" i="25"/>
  <c r="F119" i="25"/>
  <c r="F106" i="25"/>
  <c r="F104" i="25"/>
  <c r="F100" i="25"/>
  <c r="F110" i="25" s="1"/>
  <c r="F66" i="25"/>
  <c r="F65" i="25"/>
  <c r="F63" i="25"/>
  <c r="F62" i="25"/>
  <c r="F55" i="25"/>
  <c r="F54" i="25"/>
  <c r="F50" i="25"/>
  <c r="F25" i="25"/>
  <c r="F21" i="25"/>
  <c r="F15" i="25"/>
  <c r="F70" i="25" l="1"/>
  <c r="F138" i="25"/>
  <c r="F86" i="25"/>
  <c r="F36" i="25"/>
  <c r="F245" i="25"/>
  <c r="F201" i="25"/>
  <c r="F228" i="25"/>
  <c r="F113" i="26"/>
  <c r="F114" i="26" s="1"/>
  <c r="F246" i="25" l="1"/>
  <c r="F185" i="26"/>
  <c r="F206" i="26" l="1"/>
</calcChain>
</file>

<file path=xl/sharedStrings.xml><?xml version="1.0" encoding="utf-8"?>
<sst xmlns="http://schemas.openxmlformats.org/spreadsheetml/2006/main" count="549" uniqueCount="383">
  <si>
    <t>BILL OF QUANTITIES</t>
  </si>
  <si>
    <t>SL.No</t>
  </si>
  <si>
    <t>Description</t>
  </si>
  <si>
    <t>Unit</t>
  </si>
  <si>
    <t>Qty</t>
  </si>
  <si>
    <t>Rate</t>
  </si>
  <si>
    <t>Amount</t>
  </si>
  <si>
    <t>CONSTRUCTION OF KIOSK (1 NOS)</t>
  </si>
  <si>
    <t>GENERAL</t>
  </si>
  <si>
    <t>Rate shall include for mobilisation, site management costs, materials, labour, water, electricity,  cleaning &amp; proper disposal, demobilisation, vehicles, vessels, permits, equipment &amp; tools including all necessary transport &amp; storage required for the proper execution &amp; completion of the works.</t>
  </si>
  <si>
    <t>BILL No: 01</t>
  </si>
  <si>
    <t>GROUND WORKS</t>
  </si>
  <si>
    <t>D20</t>
  </si>
  <si>
    <t>Excavating &amp; filling</t>
  </si>
  <si>
    <t>Excavating</t>
  </si>
  <si>
    <t xml:space="preserve">Note: Excavation quantities are measured to the faces of concrete members. The quantities given are the bulk before excavating and no allowance is made for subsequent variations to bulk or for extra space for working space or to accomodate  earthwork support. Rate shall include for all additional excavation required to place the formwork/shuttering, working space and dewatering the trenches for the required days. </t>
  </si>
  <si>
    <t>Rate shall also include for site clearing including removing site vegetation &amp; trees, grubbing up roots, filling voids, levelling, providing proper earthwork support to faces of excavations, &amp; disposal of surplus materails offsite to an approved location by Island office.</t>
  </si>
  <si>
    <t xml:space="preserve"> Rate shall also include for filling to excavation with available sand arisen from excavations, in 150mm thick  layers well ram and consolidate.  Rate shall also include for Compacting and leveling  bottoms of excavations. Compaction shall be done using appropriate method such as compactor to achieve appropriate degree of compaction minimum 150Kpa strength.</t>
  </si>
  <si>
    <t>Excavating Trenches, width ≤ 0.30m, maximum depth ≤ 1.00m, commencing from ground level</t>
  </si>
  <si>
    <t>item</t>
  </si>
  <si>
    <t>Filling &amp; Compaction</t>
  </si>
  <si>
    <t>Rate shall include for leveling &amp; compaction to achieve appropriate degree of compaction.</t>
  </si>
  <si>
    <t>Compaction shall be done in 150mm thick layers using appropriate method such as compactor to achieve minimum 150Kpa strength.</t>
  </si>
  <si>
    <t xml:space="preserve">Hardcore filling to make up levels, average thickness &gt; 0.25m,  with available sand arisen from excavations (after screening) or obtained offsite, in 150mm thick  layers well ram and consolidate.   </t>
  </si>
  <si>
    <t>DPC</t>
  </si>
  <si>
    <t>Note: Rates shall include for: dressing around and sealing to avoid all penetrations</t>
  </si>
  <si>
    <t>LDPE damp proofing membrane below RCC ground floor slab (500 gauge - black color)</t>
  </si>
  <si>
    <t>BILL No: 01  GROUND WORKS</t>
  </si>
  <si>
    <t>TOTAL OF BILL No: 01 - Carried over to summary</t>
  </si>
  <si>
    <t>BILL No: 02</t>
  </si>
  <si>
    <t>IN SITU CONCRETE</t>
  </si>
  <si>
    <t>(a) The volume of concrete measured includes that occupied by reinforcement, other metal sections &amp; chamfers or internal splays each not exceeding 0.01m² in cross-section area.</t>
  </si>
  <si>
    <t>(b) Rate shall include for: formwork, provision to place in position; casting of all required items and finishing after removal of formwork and additional concrete required to conform to structural and excavated tolerances.</t>
  </si>
  <si>
    <t>(c) Mix ratio for reinforced concrete shall be 1:2:3 and lean concrete shall be 1:2:4 by volume</t>
  </si>
  <si>
    <t>(d) Rate shall also include for application of two coats of bitumastic paint (Fosroc or equivalent) to all concrete surfaces below ground level or in contact with soil.</t>
  </si>
  <si>
    <t>(e) Any required chemical bonding agent shall be approved by client.</t>
  </si>
  <si>
    <r>
      <t xml:space="preserve">(f) </t>
    </r>
    <r>
      <rPr>
        <b/>
        <sz val="11"/>
        <rFont val="Calibri"/>
        <family val="2"/>
      </rPr>
      <t>NOTE:</t>
    </r>
    <r>
      <rPr>
        <sz val="11"/>
        <rFont val="Calibri"/>
        <family val="2"/>
      </rPr>
      <t xml:space="preserve"> SRC shall be used for all under ground concrete works.MWSC will provide SRC cement from MWSC sites at greater Male' region ( Hulhumale' , Gulhifalhu or Thilafushi). Contractor shall arrange transportation and proper storage facilities once it is taken from MWSC sites.</t>
    </r>
  </si>
  <si>
    <t>Mixing/Casting/Curing in situ concrete</t>
  </si>
  <si>
    <t>Note: Quantity is measured to the edges of concrete members. Rate shall be inclusive of any additional concrete required to place the formwork.</t>
  </si>
  <si>
    <t>Lean Concrete</t>
  </si>
  <si>
    <t>Beds, thickness ≤ 150mm (50mm thick lean concrete to bottom of foundation beam, RO plant foundation bed, and Rain water plant foundation bed )</t>
  </si>
  <si>
    <t>m³</t>
  </si>
  <si>
    <t>Reinforced Concrete</t>
  </si>
  <si>
    <t>In-situ reinforced concrete to:</t>
  </si>
  <si>
    <t>Foundation beam (FB)</t>
  </si>
  <si>
    <t>Columns (C1)</t>
  </si>
  <si>
    <t>Reinforcement for in situ concrete</t>
  </si>
  <si>
    <t>(a) Rates shall include for: cleaning, fabrication, placing, the provision for all necessary temporary fixings and supports, laps,  hooks and tying wire,  spacers and chairs and any wastage.</t>
  </si>
  <si>
    <t>(b) All reinforcing bars except 6mm dia bars shall be high strength deformed bars</t>
  </si>
  <si>
    <t>R06mm nominal Ø bars, stirrups</t>
  </si>
  <si>
    <t>Kg</t>
  </si>
  <si>
    <t>T10mm nominal Ø bars, straight</t>
  </si>
  <si>
    <t>BILL No: 02 IN SITU CONCRETE</t>
  </si>
  <si>
    <t>TOTAL OF BILL No: 02 - Carried over to summary</t>
  </si>
  <si>
    <t>BILL No: 03</t>
  </si>
  <si>
    <t>MASONRY &amp; PLASTERING</t>
  </si>
  <si>
    <t>(a) Rate shall include for: Cleaning, out cavities, forming rebated reveals and pointing and cleaning down to reveals where necessary, fractional size blocks, all necessary machine cutting, cutting of leaving holes and openning as recesses for and building in pipes, conduits, sleaves and similar as required for all trades; leaving surfaces rough or racking out joints for plastering and flashing, bedding frames or plates, building in joists, bearers or similar , temporary supports to openings, templates, reinforcement in walls and for all necessary making good.</t>
  </si>
  <si>
    <t>(b) Rate shall include for providing &amp; fixing plastering mesh at joints between structural members and masonry walls.</t>
  </si>
  <si>
    <t>CEMENT BLOCK WALL</t>
  </si>
  <si>
    <t>150mm thick, vertical masonry wall, with Hollow cement blocks 300mm x 150mm x 150mm, laid in courses of strecher bonds, with 1:4 cement : sand mortar</t>
  </si>
  <si>
    <t>m²</t>
  </si>
  <si>
    <t>PLASTERING</t>
  </si>
  <si>
    <t>Plastering external and internal walls incl columns &amp; beams with 16mm thick cement : sand mortar of 1:4 ratio in two coats (Including below Ground)</t>
  </si>
  <si>
    <t>BILL No: 03- MASONRY &amp; PLASTERING</t>
  </si>
  <si>
    <t>TOTAL OF BILL No: 03 - Carried over to summary</t>
  </si>
  <si>
    <t>BILL No: 04</t>
  </si>
  <si>
    <t>PAINTING</t>
  </si>
  <si>
    <t>(a) All painting work shall be carried in accordance with the Specifications</t>
  </si>
  <si>
    <t>(b) The work is deemed to include rubbing down with glass, emery or sand paper.</t>
  </si>
  <si>
    <t>(c) All interior walls above ground &amp; ceilings must be applied with one coat of putty before application of paint. Rate shall include for primer coat &amp; two finishing coat as specified to manufacturers instructions.</t>
  </si>
  <si>
    <t>(d) External walls above shall be applied with one coat of primer and two finishing coats of weatherbond wall paint as specified to manufacturers instructions.</t>
  </si>
  <si>
    <t xml:space="preserve">(e) External &amp; Internal Walls below ground or in contact with ground soil shall be painted with 2 coats  bitumastic paint (Fosroc or equivalent) </t>
  </si>
  <si>
    <t>(f) Unless otherwise sepcified all Internal floor surfaces shall be painted with one coat of primer and two finishing coats of floor paint (Sigma CM coat) as specified to manufacturers instructions.</t>
  </si>
  <si>
    <t>(g) External exposed floor surfaces shall be painted with one coat of primer and two finishing coats of external floor paint (Sherwin Williams) as specified to manufacturers instructions.</t>
  </si>
  <si>
    <t xml:space="preserve">MASONRY WALLS </t>
  </si>
  <si>
    <t>External  &amp; Internal Walls</t>
  </si>
  <si>
    <t>a</t>
  </si>
  <si>
    <t>Above ground</t>
  </si>
  <si>
    <t>CEILINGS</t>
  </si>
  <si>
    <t>External Ceilings</t>
  </si>
  <si>
    <t>a)</t>
  </si>
  <si>
    <t>Eaves</t>
  </si>
  <si>
    <t>Internal Ceilings</t>
  </si>
  <si>
    <t>Toilet, Counter room,</t>
  </si>
  <si>
    <t>BILL No: 04- PAINTING</t>
  </si>
  <si>
    <t>TOTAL OF BILL No: 04 - Carried over to summary</t>
  </si>
  <si>
    <t>BILL No: 05</t>
  </si>
  <si>
    <t xml:space="preserve"> WOOD WORKS  &amp; COVERING</t>
  </si>
  <si>
    <t>(a) Rate shall include for; Timber, dressing over angle fillets, turning into grooves, all other labors, circular edges, nails, screws and ather fixings and laps.</t>
  </si>
  <si>
    <t>(b) All structural framing timber shall be of hardwood of good quality free from defects, treated with solignum or equivalent material.</t>
  </si>
  <si>
    <t>(c) All exposed timber members shall be painted  with one coat of primer and two finishing coats.</t>
  </si>
  <si>
    <t>4mm thick Cement board  concealed type ceiling as per roof with 38x38mm timber frame, Timber spacing should be 600c/c BW. (Toilet)</t>
  </si>
  <si>
    <t>ROOF</t>
  </si>
  <si>
    <t>(a) Rate shall include: All the timber works ,Roof covering with torres blue lysaght.</t>
  </si>
  <si>
    <t>(b) Rate shall include for; fair edges, dressing over angle fillets, turning into grooves, all other labors, circular edges, nails, screws and ather fixings and laps.</t>
  </si>
  <si>
    <t>(c) Rate shall include for; all fabrication work, welding, marking drilling for bolts including those security timbers, steel, plates, bolts, nuts and any type of washer, reveted work, counter sinking and tapping for bolts or machine screws.</t>
  </si>
  <si>
    <t>(d) Rates shall include for fabrication and errection and temporary supports and fixing into possition.</t>
  </si>
  <si>
    <t>Roof covering works as per the drawings</t>
  </si>
  <si>
    <t>BILL No: 05- CARPENTRY &amp; WOOD WORKS</t>
  </si>
  <si>
    <t>TOTAL OF BILL No: 05 - Carried over to summary</t>
  </si>
  <si>
    <t>BILL No: 06</t>
  </si>
  <si>
    <t>FINISHING &amp;, DOORS &amp; WINDOWS</t>
  </si>
  <si>
    <t>FINISHING - CERAMIC TILING</t>
  </si>
  <si>
    <t>(a) The work is deemed to include fair joints, cutting, drainage holes, bedding mortar and adhesives, grouting, cleaning, sealing &amp; polishing</t>
  </si>
  <si>
    <t>6.1.1</t>
  </si>
  <si>
    <t>Walls</t>
  </si>
  <si>
    <t>Tiling with 200 x 300mm ceramic floor tiles in toilet to ceiling level. Tiles item code DG.72042 or DG01 from Jausa ceramic city or equivalent approved by client</t>
  </si>
  <si>
    <t>6.1.2</t>
  </si>
  <si>
    <t>Floor</t>
  </si>
  <si>
    <t>Tiling with 300 x 300mm ceramic floor tiles in waiting  area</t>
  </si>
  <si>
    <t>Tiling with 250 x 250mm ceramic floor tiles (Non-skid) in toilet</t>
  </si>
  <si>
    <t>DOORS &amp; WINDOWS</t>
  </si>
  <si>
    <t>6.2.1</t>
  </si>
  <si>
    <t>General</t>
  </si>
  <si>
    <t>Notes: (a) Rates shall include for S.S ironmongeries including locks, latches, keys, door closures, push plates, pull handles, bolts, kick plates, hinges and all door &amp; window hardware.</t>
  </si>
  <si>
    <t>(b)  Rates shall include for door frames, mullions, transoms, trims, glazing, tinting, panels, boarding, framing, lining, fastenings,  lintolm, sills  and all fixings.</t>
  </si>
  <si>
    <t>(c) Aluminum extrusions used in fabrication of doors &amp; windows shall be 60micron white colour powder coated. Angle bars shall be painted with SIGMA marine paint (5198 Grey colour).</t>
  </si>
  <si>
    <t>(d) Rates shall include for glazing, painting &amp; finishing.</t>
  </si>
  <si>
    <t>6.2.2</t>
  </si>
  <si>
    <t xml:space="preserve">Doors </t>
  </si>
  <si>
    <t xml:space="preserve">D1 - Timber framed door </t>
  </si>
  <si>
    <t>Nr</t>
  </si>
  <si>
    <t>D2 - Aluminum framed door</t>
  </si>
  <si>
    <t>6.2.3</t>
  </si>
  <si>
    <t>Windows</t>
  </si>
  <si>
    <t>W1 - Aluminum framed window</t>
  </si>
  <si>
    <t>V1 - Aluminum framed &amp; fixed louvered window</t>
  </si>
  <si>
    <t>BILL No: 06- FINISHING &amp;, DOORS &amp; WINDOWS</t>
  </si>
  <si>
    <t>TOTAL OF BILL No: 06 - Carried over to summary</t>
  </si>
  <si>
    <t>BILL No: 07</t>
  </si>
  <si>
    <t>HYDRAULICS &amp; DRAINAGE</t>
  </si>
  <si>
    <t>HYDRAULICS</t>
  </si>
  <si>
    <t>7.1.1</t>
  </si>
  <si>
    <t>Preamble notes</t>
  </si>
  <si>
    <t xml:space="preserve"> 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</si>
  <si>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 xml:space="preserve"> </t>
  </si>
  <si>
    <t>(b) All pipe work and fittings shall be high pressure PVC</t>
  </si>
  <si>
    <t>(c) Rate shall include for supply and fixing of all pipes.</t>
  </si>
  <si>
    <t>7.1.2</t>
  </si>
  <si>
    <t>Fresh Water Supply</t>
  </si>
  <si>
    <r>
      <t xml:space="preserve">25mm </t>
    </r>
    <r>
      <rPr>
        <sz val="10"/>
        <rFont val="Times New Roman"/>
        <family val="1"/>
      </rPr>
      <t>Ø</t>
    </r>
    <r>
      <rPr>
        <sz val="10"/>
        <rFont val="Tahoma"/>
        <family val="2"/>
      </rPr>
      <t xml:space="preserve"> Fresh water supply complete incl connection to water Meter</t>
    </r>
  </si>
  <si>
    <t>Item</t>
  </si>
  <si>
    <t>7.1.3</t>
  </si>
  <si>
    <t>Sanitary Fixtures &amp; Accessories</t>
  </si>
  <si>
    <t>(a) All sanitary fixtures shall be cotto or equivalent</t>
  </si>
  <si>
    <t>(b) All accessories shall be water tech or equivalent</t>
  </si>
  <si>
    <t>White colour two piece Water Closet S-Trap (Item code C1480 Tina w) or equivalent.</t>
  </si>
  <si>
    <t>White colour wall hung Wash Basin with pedestal (item code C013/C404) or equivalent, incl. tap</t>
  </si>
  <si>
    <t xml:space="preserve">Bidet Shower </t>
  </si>
  <si>
    <t>Floor drain</t>
  </si>
  <si>
    <t>DRAINAGE</t>
  </si>
  <si>
    <t>a) Rates shall include for excavation , maintaining faces,of drain  pipe trenches and pits, backfilling, disposal of surplus soil, bends, junctions, reducers, expansion joints and other incideantal materials,</t>
  </si>
  <si>
    <t>b) All pipe shall be UPVC</t>
  </si>
  <si>
    <t>Discharge pipe work</t>
  </si>
  <si>
    <t>Providing 100mm Ø &amp; 50mm Ø discharge pipe connection complete up to local service providers swerage catchpit.</t>
  </si>
  <si>
    <t>Floor drainage pipe work</t>
  </si>
  <si>
    <t>75mm Ø floor drainage pipe work from down spots of plant beds to brine well.</t>
  </si>
  <si>
    <t>BILL No: 07 - HYDRAULIC AND DRAINAGE</t>
  </si>
  <si>
    <t>TOTAL OF BILL No: 07 - Carried over to summary</t>
  </si>
  <si>
    <t>BILL No: 08</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</si>
  <si>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</si>
  <si>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</si>
  <si>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</si>
  <si>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Light end and switch end of wiring together measured as one point</t>
  </si>
  <si>
    <t>(d) A point wiring for power points is measured as one point for each socket outlet; other end of wire is not included in the quantity.</t>
  </si>
  <si>
    <t xml:space="preserve">(e) Rates shall include for supply and complete installation of all required light control switches, sunk boxes, conduit pipes etc </t>
  </si>
  <si>
    <t>(f) Electrical works shall be done according to the standards set by the local governing body  &amp; shall be certified.</t>
  </si>
  <si>
    <t>(g) All sockets &amp; switches shall be ABB or clipsal or equivalent</t>
  </si>
  <si>
    <t>ELECTRICAL BOARDS</t>
  </si>
  <si>
    <t>(a) Rate shall include for complete installation, including for all connections, earthing, testing.</t>
  </si>
  <si>
    <t>3 Phase Distribution Board with plastic housing, pluged &amp; screwed to cement block wall.</t>
  </si>
  <si>
    <t>ELECTRICAL WIRING</t>
  </si>
  <si>
    <t xml:space="preserve">Electrical wiring with copper conductor cable in conduits in walls as per local regulatory body regulations &amp; standards </t>
  </si>
  <si>
    <r>
      <t>Wiring with 16mm</t>
    </r>
    <r>
      <rPr>
        <sz val="11"/>
        <rFont val="Tahoma"/>
        <family val="2"/>
      </rPr>
      <t>²</t>
    </r>
    <r>
      <rPr>
        <sz val="11"/>
        <rFont val="Calibri"/>
        <family val="2"/>
      </rPr>
      <t xml:space="preserve"> cables </t>
    </r>
    <r>
      <rPr>
        <sz val="11"/>
        <rFont val="Calibri"/>
        <family val="2"/>
      </rPr>
      <t>to Distribution board from Panel board located inside SG &amp; Control room</t>
    </r>
  </si>
  <si>
    <t>Points</t>
  </si>
  <si>
    <t>Wiring with 1.5mm² cables to Lighting</t>
  </si>
  <si>
    <t>Wiring with 2.5mm² cables to Power outlets</t>
  </si>
  <si>
    <t>LIGHTING, POWER POINTS &amp; FANS</t>
  </si>
  <si>
    <t xml:space="preserve">Ceiling mount lights </t>
  </si>
  <si>
    <t xml:space="preserve">Wall mount lights </t>
  </si>
  <si>
    <t xml:space="preserve">13Amp. Switched Socket outlet (Single) </t>
  </si>
  <si>
    <t>BILL No: 08 - ELECTRICAL INSTALLATIONS</t>
  </si>
  <si>
    <t>TOTAL OF BILL No: 08- Carried over to summary</t>
  </si>
  <si>
    <t>BILL No: 9</t>
  </si>
  <si>
    <t>BUILDING FABRIC SUNDRIES</t>
  </si>
  <si>
    <t>Trench</t>
  </si>
  <si>
    <t>(a) Rate shall include for excavating trenches, earthwork support, consolidation of trench bottoms, disposal of surplus excavated materials</t>
  </si>
  <si>
    <t>(b) Rate shall include for fixings, fastenings, welding, bolts/ rivets, brackets, cleats &amp; the like, cutting holes for keys etc.</t>
  </si>
  <si>
    <t>(c) Rate shall include for painting MS angle bars with SIGMA marine paint (5198 Grey colour), &amp; making provision for electrical cable entrance.</t>
  </si>
  <si>
    <t>Cable Trench 450mm width and 600mm depth (internal dimensions) with 150mm &amp; 50mm solid block wall and internal plastering, painting including  a 75mm thick lean concrete (1:2:4) bed below the trench base &amp; 3mm thick Aluminium chequer plate covers with 50mm MS angle framing complete.</t>
  </si>
  <si>
    <t>m</t>
  </si>
  <si>
    <t>SS key as per drawing</t>
  </si>
  <si>
    <t>BILL No: 9 - BUILDING FABRIC SUNDRIES</t>
  </si>
  <si>
    <t>TOTAL OF BILL No: 9 - Carried over to summary</t>
  </si>
  <si>
    <t>(Carried forward to Summary)</t>
  </si>
  <si>
    <t>PRELIMINARIES</t>
  </si>
  <si>
    <t>'The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</si>
  <si>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</si>
  <si>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'The General Contractor shall be deemed to have taken into account all possible inclement weather when preparing his Bid and shall not be entitled to extra payment by reason of the occurrence or effect of excessive wind, typhoon or other meteorogical phenomena.</t>
  </si>
  <si>
    <t>Mobilization &amp; Demobilization</t>
  </si>
  <si>
    <t>Allow all costs and charges associated in establishing site personnel, plant, equipment, temporary services including electricity, water and sanitary facilities and also eventual clearing out of the site upon completion of the works.</t>
  </si>
  <si>
    <t>BILL No: 01  PRELIMINARIES</t>
  </si>
  <si>
    <t>DEMOLITION</t>
  </si>
  <si>
    <t>Demolition</t>
  </si>
  <si>
    <t xml:space="preserve"> Rates for demolishing existing structure shall include; breaking up and pulling down of structures, and removing all incidental debris, cleaning and stacking materials required for making good, casing, covering up and protecting works to be retained or left intact, carrying out the works in sequence or phases; including piecemeal works.</t>
  </si>
  <si>
    <t>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</si>
  <si>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 xml:space="preserve">All the works in this section shall be carried out as directed by the Engineer to his approval. </t>
  </si>
  <si>
    <t>Demolition of existing  Concrete Footings as per the detailed drawing</t>
  </si>
  <si>
    <t>Demolition of existing  block masonary wall as per the detailed drawing</t>
  </si>
  <si>
    <t>Allow for any items not described above but deemed necessary to complete the works :-</t>
  </si>
  <si>
    <t>BILL No: 02  DEMOLITION</t>
  </si>
  <si>
    <t>MODIFICATION OF ALLIED WORKS</t>
  </si>
  <si>
    <t>CONCRETE WORKS</t>
  </si>
  <si>
    <t>Concrete</t>
  </si>
  <si>
    <t xml:space="preserve">Rates shall include for: placing in position; making good after removal of formwork, mortar touch up to all concrete and casting in all required items; additional concrete required to conform to structural and excavated tolerances. </t>
  </si>
  <si>
    <t>Concrete is measured net without deduction for the volume of reinforcement.</t>
  </si>
  <si>
    <t>All concrete admixtures shall be administered in accordance with manufacturer's recommendations.</t>
  </si>
  <si>
    <t>Mix ratio for reinforced concrete shall be 1:2:3 and lean concrete shall be 1:3:6 by volume</t>
  </si>
  <si>
    <t>Rates for concrete shall include; mixing, depositing, hoisting or pumping and placing in position, compacting by suitable means, packing and tampering around reinforcement including mechanical vibration, curing and protection, removing or cutting rebates, grooves, chases, mortises and the like, including making good after removal of formwork and casting in all required items, additional concrete required to place the formwork and to conform to structural and excavated tolerances.</t>
  </si>
  <si>
    <t>Rates for bar reinforcement shall include; allowance for rolling margin, weight of welds and wastage, cutting to length and fabricating including bending to various bend and radii, placing in position, holding and supporting, providing and tying with galvanised steel wire at all intersections, providing and seating of spacer blocks and chairs, providing all necessary laps, bends and anchorages, cleaning by wire brushing.</t>
  </si>
  <si>
    <t>Rates for formwork shall include for: all necessary boarding, supports, erecting, framing, temporary cambering, cutting, perforations for reinforcing bars, bolts, straps, ties, hangers, pipes and removal of formwork.</t>
  </si>
  <si>
    <t>3.1.1</t>
  </si>
  <si>
    <t>Concrete Base  (300mm thick)</t>
  </si>
  <si>
    <t>Construction of 300 thick RCC base including the drain trench.Rate shall include for reinforcement and form work,and also water proofing chemicals if needed.</t>
  </si>
  <si>
    <t>MASONARY ,PLASTERING &amp; PAINTING WORKS</t>
  </si>
  <si>
    <t>Masonary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</si>
  <si>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</si>
  <si>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Blocks shall be of standard quality with no defects and sample shall be submitted for approval of the Consultant.</t>
  </si>
  <si>
    <t>Bonding mortar shall be used immediately after mix, and mixed mortar left for more than one hour shall be rejected.</t>
  </si>
  <si>
    <t>The blocks shall be free from excessive amounts of salt or other impurities and shall be inspected and approved by the Consultant.</t>
  </si>
  <si>
    <t>Vertical and horizontal joint of blocks shall be filled completely and suitable with mortar on line shall not be moved or rearranged. Joint and surface of block of exposed finished block wall shall be cleaned immediately after joint is filled.</t>
  </si>
  <si>
    <t xml:space="preserve">Plastering </t>
  </si>
  <si>
    <t>The thickness stated for plastering and backings are nominal. Allowance
shall be made for any dubbing required to achieve the designed thickness.</t>
  </si>
  <si>
    <t>All masonry walls shall have smooth finished cement plaster on both sides with a surface setting coat of neat cement applied within an hour of the completion of rendering.</t>
  </si>
  <si>
    <t>Painting</t>
  </si>
  <si>
    <t>All paints shall be approved by the Engineer for colour, quality and type. All painting work shall be carried out in accordance with the paint manufacturer’s specifications unless otherwise directed by the Engineer.</t>
  </si>
  <si>
    <t>Rates shall include for: the provision, erection and removal of scaffolding, preparation, wall putty application, rubbing down between coats and similar work, the protection and/or masking floors, fittings and similar work, removing and replacing door and window furniture</t>
  </si>
  <si>
    <t>3.2.1</t>
  </si>
  <si>
    <t>Block works</t>
  </si>
  <si>
    <r>
      <t xml:space="preserve">100 mm thk. </t>
    </r>
    <r>
      <rPr>
        <i/>
        <sz val="11"/>
        <rFont val="Calibri"/>
        <family val="2"/>
        <scheme val="minor"/>
      </rPr>
      <t>Dry wall</t>
    </r>
    <r>
      <rPr>
        <sz val="11"/>
        <rFont val="Calibri"/>
        <family val="2"/>
        <scheme val="minor"/>
      </rPr>
      <t xml:space="preserve">,(height of 2000mm high), using 1:5 cement and sand mortar, bricks laid.                                                                              </t>
    </r>
    <r>
      <rPr>
        <b/>
        <sz val="11"/>
        <color rgb="FFFF0000"/>
        <rFont val="Calibri"/>
        <family val="2"/>
        <scheme val="minor"/>
      </rPr>
      <t xml:space="preserve">NOTE: </t>
    </r>
    <r>
      <rPr>
        <i/>
        <sz val="11"/>
        <rFont val="Calibri"/>
        <family val="2"/>
        <scheme val="minor"/>
      </rPr>
      <t xml:space="preserve">Rate shall include for Exteror or interior wall finish as intructed by the client engineer.  </t>
    </r>
    <r>
      <rPr>
        <sz val="11"/>
        <rFont val="Calibri"/>
        <family val="2"/>
        <scheme val="minor"/>
      </rPr>
      <t xml:space="preserve">                                                                                                                 </t>
    </r>
  </si>
  <si>
    <r>
      <t xml:space="preserve">100 mm thk. Partition wall up to ceiling level, using 1:5 cement and sand mortar, bricks laid.                                                                              </t>
    </r>
    <r>
      <rPr>
        <b/>
        <sz val="11"/>
        <color rgb="FFFF0000"/>
        <rFont val="Calibri"/>
        <family val="2"/>
        <scheme val="minor"/>
      </rPr>
      <t>NOTE:</t>
    </r>
    <r>
      <rPr>
        <b/>
        <i/>
        <sz val="11"/>
        <color rgb="FFFF0000"/>
        <rFont val="Calibri"/>
        <family val="2"/>
        <scheme val="minor"/>
      </rPr>
      <t xml:space="preserve"> </t>
    </r>
    <r>
      <rPr>
        <i/>
        <sz val="11"/>
        <rFont val="Calibri"/>
        <family val="2"/>
        <scheme val="minor"/>
      </rPr>
      <t xml:space="preserve">Rate shall include for Exteror or interior wall finish as intructed by the client engineer.             </t>
    </r>
    <r>
      <rPr>
        <sz val="11"/>
        <rFont val="Calibri"/>
        <family val="2"/>
        <scheme val="minor"/>
      </rPr>
      <t xml:space="preserve">                                                                                                      </t>
    </r>
  </si>
  <si>
    <r>
      <t xml:space="preserve">125 mm thk. </t>
    </r>
    <r>
      <rPr>
        <i/>
        <sz val="11"/>
        <rFont val="Calibri"/>
        <family val="2"/>
        <scheme val="minor"/>
      </rPr>
      <t>Masonary blocks, using 1:5 cement and sand mortar, bricks laid to form alternate courses of headers or stretchers, to seal openin</t>
    </r>
    <r>
      <rPr>
        <sz val="11"/>
        <rFont val="Calibri"/>
        <family val="2"/>
        <scheme val="minor"/>
      </rPr>
      <t xml:space="preserve">gs made by removal of doors and windows.            </t>
    </r>
    <r>
      <rPr>
        <b/>
        <sz val="11"/>
        <color rgb="FFFF0000"/>
        <rFont val="Calibri"/>
        <family val="2"/>
        <scheme val="minor"/>
      </rPr>
      <t>NOTE</t>
    </r>
    <r>
      <rPr>
        <sz val="11"/>
        <rFont val="Calibri"/>
        <family val="2"/>
        <scheme val="minor"/>
      </rPr>
      <t xml:space="preserve">: </t>
    </r>
    <r>
      <rPr>
        <i/>
        <sz val="11"/>
        <rFont val="Calibri"/>
        <family val="2"/>
        <scheme val="minor"/>
      </rPr>
      <t>Rate shall include for 20mm plaster on exterior and 12mm plaster on interior,Also Rate shall include for internal and external paint for the masonary wall.                                                                    Exterenal paint code: 0838                                                                      Internal paint code: 8161</t>
    </r>
  </si>
  <si>
    <t>3.2.2</t>
  </si>
  <si>
    <t>TILING  WORKS</t>
  </si>
  <si>
    <t xml:space="preserve">All the tiling  works shall be in accordance with drawings, specification and finishes schedule and subject to approval by Engineer. </t>
  </si>
  <si>
    <t>Wall Tile:</t>
  </si>
  <si>
    <r>
      <t>300x300mm Ceramic wall tiles for</t>
    </r>
    <r>
      <rPr>
        <b/>
        <u/>
        <sz val="11"/>
        <rFont val="Calibri"/>
        <family val="2"/>
        <scheme val="minor"/>
      </rPr>
      <t xml:space="preserve"> (Toilet and Shower Wall)</t>
    </r>
    <r>
      <rPr>
        <sz val="11"/>
        <rFont val="Calibri"/>
        <family val="2"/>
        <scheme val="minor"/>
      </rPr>
      <t>.                Rates for wall tiling shall include; All round edges internal and external angles and arises including provision of coved and splayed tiles, narrow widths and small quantities, Temporary rules and templates, Notching, raking and curved cutting, All other sundry items of a like nature.</t>
    </r>
  </si>
  <si>
    <t>FloorTile:</t>
  </si>
  <si>
    <r>
      <t xml:space="preserve">600x600mm Homogenous non skid floor tiles for </t>
    </r>
    <r>
      <rPr>
        <b/>
        <sz val="11"/>
        <rFont val="Calibri"/>
        <family val="2"/>
        <scheme val="minor"/>
      </rPr>
      <t>(L.M.G office,Tailor &amp; Collecting area)</t>
    </r>
    <r>
      <rPr>
        <sz val="11"/>
        <rFont val="Calibri"/>
        <family val="2"/>
        <scheme val="minor"/>
      </rPr>
      <t>.                                                                                                            Rates for wall tiling shall include; All round edges internal and external angles and arises including provision of coved and splayed tiles, narrow widths and small quantities, Temporary rules and templates, Notching, raking and curved cutting, All other sundry items of a like nature.</t>
    </r>
  </si>
  <si>
    <r>
      <t>300x300mm  Homogenous non skid floor tiles for</t>
    </r>
    <r>
      <rPr>
        <b/>
        <u/>
        <sz val="11"/>
        <rFont val="Calibri"/>
        <family val="2"/>
        <scheme val="minor"/>
      </rPr>
      <t xml:space="preserve"> (Toilet and Shower Wall)</t>
    </r>
    <r>
      <rPr>
        <sz val="11"/>
        <rFont val="Calibri"/>
        <family val="2"/>
        <scheme val="minor"/>
      </rPr>
      <t>.                                                                                                          Rates for wall tiling shall include; All round edges internal and external angles and arises including provision of coved and splayed tiles, narrow widths and small quantities, Temporary rules and templates, Notching, raking and curved cutting, All other sundry items of a like nature.</t>
    </r>
  </si>
  <si>
    <t>BILL No: 03  MODIFICATION OF ALLIED WORKS</t>
  </si>
  <si>
    <t>OPENINGS</t>
  </si>
  <si>
    <t>DOOR &amp; WINDOWS</t>
  </si>
  <si>
    <t>The prices for doors, windows, handrailings and fixed glass panels, etc., shall include for All necessary materials, labor and plant in connection with design, manufacturing, fabricating, transporting, handling, hoisting, installing, Cutting holes and chases for fixings, extract fans and making good, Pointing the clearances between the aluminum framings and structural openings with quality patent mastic as recommended, Large and small panes, cutting, waste, all risk putty, glazing beads, caulking compound, breakages before and after fixing, fixing at floor level or at heights, etc.</t>
  </si>
  <si>
    <t>Rates shall include for locks, latches, closers, push plates, pull handles, bolts, kick plates, hinges and all door &amp; window hardware.</t>
  </si>
  <si>
    <t>Rates shall include for door frames, mullions, transoms, trims, glazing, tinting,timber panels, boardings, framing, lining, fastenings and all fixings.</t>
  </si>
  <si>
    <t>Thickness and sizes of glass panels are shown on the Drawings and doors and windows schedule and glazing for doors and windows shall be of specified thickness and of approved quality and shall conform to specification of glazing</t>
  </si>
  <si>
    <t>Rate shall be include for sills &amp; lintels for all necessary doors and windows and lintel shall be reinforced concrete as approved or directed by the Engineer.</t>
  </si>
  <si>
    <t>Rates shall include for all doors and windows painting as specified</t>
  </si>
  <si>
    <r>
      <t>Supply and installation of Solid Timber Varnished door sixe</t>
    </r>
    <r>
      <rPr>
        <b/>
        <sz val="11"/>
        <rFont val="Calibri"/>
        <family val="2"/>
        <scheme val="minor"/>
      </rPr>
      <t>- D</t>
    </r>
    <r>
      <rPr>
        <sz val="11"/>
        <rFont val="Calibri"/>
        <family val="2"/>
        <scheme val="minor"/>
      </rPr>
      <t>I ( 2100x1390mm )</t>
    </r>
  </si>
  <si>
    <t>nos</t>
  </si>
  <si>
    <r>
      <t>Supply and installation of Solid Timber Varnished door sixe</t>
    </r>
    <r>
      <rPr>
        <b/>
        <sz val="11"/>
        <rFont val="Calibri"/>
        <family val="2"/>
        <scheme val="minor"/>
      </rPr>
      <t xml:space="preserve">- D2 </t>
    </r>
    <r>
      <rPr>
        <sz val="11"/>
        <rFont val="Calibri"/>
        <family val="2"/>
        <scheme val="minor"/>
      </rPr>
      <t>( 2100x930mm )</t>
    </r>
  </si>
  <si>
    <r>
      <t>Supply and installation of PVC door  sixe</t>
    </r>
    <r>
      <rPr>
        <b/>
        <sz val="11"/>
        <rFont val="Calibri"/>
        <family val="2"/>
        <scheme val="minor"/>
      </rPr>
      <t xml:space="preserve">- D3 </t>
    </r>
    <r>
      <rPr>
        <sz val="11"/>
        <rFont val="Calibri"/>
        <family val="2"/>
        <scheme val="minor"/>
      </rPr>
      <t>( 2100x870mm )</t>
    </r>
  </si>
  <si>
    <r>
      <t>Supply and installation of Black Powder Coated Aluminium Door sixe</t>
    </r>
    <r>
      <rPr>
        <b/>
        <sz val="11"/>
        <rFont val="Calibri"/>
        <family val="2"/>
        <scheme val="minor"/>
      </rPr>
      <t>- D4</t>
    </r>
    <r>
      <rPr>
        <sz val="11"/>
        <rFont val="Calibri"/>
        <family val="2"/>
        <scheme val="minor"/>
      </rPr>
      <t xml:space="preserve"> ( 2100x1824mm )</t>
    </r>
  </si>
  <si>
    <t>Supply and installation of aluminium partition including all accessories as per the approved drawing given</t>
  </si>
  <si>
    <t>BILL No: 04  OPENINGS</t>
  </si>
  <si>
    <t>PLUMBING &amp; DRAINAGE</t>
  </si>
  <si>
    <t>Rates shall include for: sockets, running joints, connectors, elbows, junctions, reducers, expansion joints; backnuts and similar; incidental fittings, clips, saddles, brackets, straps, hangers, screws, nails and fixing complete.</t>
  </si>
  <si>
    <t>All pipework shall be uPVC.</t>
  </si>
  <si>
    <t>The work shall be executed strictly in accordance with the rules and regulations set by the relevant local authorities</t>
  </si>
  <si>
    <t>The Contractor shall be responsible for obtaining the necessary approvals and test
certificates from the concerned departments</t>
  </si>
  <si>
    <t>The Contractor shall be responsible to connect the drainage and water supply to the mains and to obtain the necessary approvals and certificates from the relevant authorities</t>
  </si>
  <si>
    <t>After all plumbing fixtures and equipment have been set ready for use, and before the
Contractor leaves the job, he shall thoroughly clean all fixtures installed by him,
removing all plaster, stickers, rust stains and other foreign matter of discolouration on
fixtures, leaving every part in acceptable condition and ready for use to the satisfaction of the Consultants</t>
  </si>
  <si>
    <t>Charges for extending the piping for fresh water Pipe work,hot water and drainage pipe work from the existing access points to Laundary</t>
  </si>
  <si>
    <t>BILL No: 05  PLUMBING &amp; DRAINAGE</t>
  </si>
  <si>
    <t>ELECTRICAL WORKS</t>
  </si>
  <si>
    <t>ELECTRICAL INSTALLATION</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</si>
  <si>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</si>
  <si>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The following items and description and the drawings are given as a guidance as to the nature of the information required to be returned by the contractor. Should they not be appropriate the contractor should provide a similar BoQ using the Add/Omit sheets provided  at the back of this BoQ</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</si>
  <si>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</si>
  <si>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</si>
  <si>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</si>
  <si>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</si>
  <si>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</si>
  <si>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</si>
  <si>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</si>
  <si>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</si>
  <si>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</si>
  <si>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 for lamp point shall include for cables, ceiling roses, flexible wire, bulb holders, and flush type switches, flush boxes etc..</t>
  </si>
  <si>
    <t>Rates for socket outlets shall be inclusive of cables, switch socket outlets of correct rating, sunk boxes etc.</t>
  </si>
  <si>
    <t>All cables for equipments and units designated to function under fire condition to be in fire rated cables and steel conduits as indicated and rates shall include  accordingly.</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</si>
  <si>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</si>
  <si>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</si>
  <si>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</si>
  <si>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</si>
  <si>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</si>
  <si>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1.5/2.5mm2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</si>
  <si>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</si>
  <si>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Distribution board</t>
  </si>
  <si>
    <t>Allow for electrical Distribution board, sunk into wall</t>
  </si>
  <si>
    <t>Power Isolaters</t>
  </si>
  <si>
    <t>power isolator for each washing macine installed near prosimity at easy  operational level including MCBs,EFR's&amp; ELCB's</t>
  </si>
  <si>
    <t xml:space="preserve">Energy meter </t>
  </si>
  <si>
    <t>suppling,installation &amp; commissioning of energy meter.</t>
  </si>
  <si>
    <t>Wires, Cables and Conduits (concealed in floor and walls)</t>
  </si>
  <si>
    <t>1.5mm2 Wiring to lighting and fixtures</t>
  </si>
  <si>
    <t>point</t>
  </si>
  <si>
    <t>2.5mm2Wiring to power points</t>
  </si>
  <si>
    <t>6mm2Wiring to power points</t>
  </si>
  <si>
    <t xml:space="preserve">Sockets </t>
  </si>
  <si>
    <t>13A Twin Socket</t>
  </si>
  <si>
    <t>15A Switched Socket @H.L</t>
  </si>
  <si>
    <t>25A Socket in Polycarbonate</t>
  </si>
  <si>
    <t>13A Power Socket</t>
  </si>
  <si>
    <t>32A SPN Isolator</t>
  </si>
  <si>
    <t>Telephone Outlet</t>
  </si>
  <si>
    <t>Computer Network Outlet</t>
  </si>
  <si>
    <t xml:space="preserve">Lighting &amp; Fixtures ,Switches </t>
  </si>
  <si>
    <t>Ceiling Light(12w)</t>
  </si>
  <si>
    <t>Recessed Ceiling Light (12w)</t>
  </si>
  <si>
    <t>Indoor Wall Light (18W)</t>
  </si>
  <si>
    <t>600x600 Ceiling Recessed LED Panel</t>
  </si>
  <si>
    <t>Ceiling Fan-(29" to 36")</t>
  </si>
  <si>
    <t>Light switch 1gang</t>
  </si>
  <si>
    <t>Light switch 2gang</t>
  </si>
  <si>
    <t>Light switch 3gang</t>
  </si>
  <si>
    <t>Light switch 4gang</t>
  </si>
  <si>
    <t>Ceiling Fan switch with controller</t>
  </si>
  <si>
    <t>Ceiling Mounted Exhaust Fan 90m3/hr</t>
  </si>
  <si>
    <t>Angular Camera</t>
  </si>
  <si>
    <t>Emergency Light</t>
  </si>
  <si>
    <t xml:space="preserve">Installation of Air-condition unit system </t>
  </si>
  <si>
    <t>4-way Cassette Air Conditioner (24000 btu/hr)</t>
  </si>
  <si>
    <t>4-way Cassette Air Conditioner (18000 btu/hr)</t>
  </si>
  <si>
    <t>Wall Mount Air Conditioner including outdoor unit(18000Btu/hr)</t>
  </si>
  <si>
    <t>BILL No: 06  ELECTRICAL WORKS</t>
  </si>
  <si>
    <t>FIRE DETECTION AND FIGHTING SYSTEM</t>
  </si>
  <si>
    <t>Rate shall include for provisions in Technical specifications for Fire detection and fighting system.</t>
  </si>
  <si>
    <t>Rate shall include for supply and installation of material and labour as per the government fire regulation</t>
  </si>
  <si>
    <t>Fire Fighting system</t>
  </si>
  <si>
    <t>Manual Call Point</t>
  </si>
  <si>
    <t>Smoke Detector</t>
  </si>
  <si>
    <t>Beacon</t>
  </si>
  <si>
    <t>Sounder Bell</t>
  </si>
  <si>
    <t>2.5mm2 Retardant low smoke cables in FRLS conduits</t>
  </si>
  <si>
    <t>mtr</t>
  </si>
  <si>
    <t>Exit Sign</t>
  </si>
  <si>
    <t>2MP Bullter Camera</t>
  </si>
  <si>
    <t>NOs</t>
  </si>
  <si>
    <t>DVR</t>
  </si>
  <si>
    <t>Nos</t>
  </si>
  <si>
    <t>BILL No: 07  FIRE DETECTION AND FIGHTING SYSTEM</t>
  </si>
  <si>
    <t xml:space="preserve">VENTILATION-FRESH AIR SUPPLY AND EXHAUST </t>
  </si>
  <si>
    <t>LAUNDRY</t>
  </si>
  <si>
    <t>Laundry and ironing area fresh air supply of 7920 CMH and exhaust air of 3960CMH including   AHU with Hepa Filters &amp; VCD Control System with the duct made of  rigit duct (guage 26-14) materials as per the drawing given.</t>
  </si>
  <si>
    <t>BILL No: 09</t>
  </si>
  <si>
    <t>BUILDING STRUCTURAL CRACK REPAIR</t>
  </si>
  <si>
    <t>BASEMENT</t>
  </si>
  <si>
    <t>To rehabilitate the column and beams in the basment building structure  as per the given scope of work sheet</t>
  </si>
  <si>
    <t>Lot</t>
  </si>
  <si>
    <t>RENOVATION OF LAUDARY AT- IGMH</t>
  </si>
  <si>
    <t>SUMMARY OF BILL OF QUANTITIES</t>
  </si>
  <si>
    <t>B.NO</t>
  </si>
  <si>
    <t>Amount (Mrf)</t>
  </si>
  <si>
    <t>VENTILATION</t>
  </si>
  <si>
    <t>BASEMENT STRUCTURAL CRACK</t>
  </si>
  <si>
    <t>GRAND TOTAL                                                MRF.</t>
  </si>
  <si>
    <t>Ex</t>
  </si>
  <si>
    <t>F1</t>
  </si>
  <si>
    <t>Con</t>
  </si>
  <si>
    <t>T12</t>
  </si>
  <si>
    <t>F2</t>
  </si>
  <si>
    <t>TB</t>
  </si>
  <si>
    <t>T20</t>
  </si>
  <si>
    <t>R6</t>
  </si>
  <si>
    <t>C1-BEL</t>
  </si>
  <si>
    <t>T16</t>
  </si>
  <si>
    <t>C1</t>
  </si>
  <si>
    <t>B1</t>
  </si>
  <si>
    <t>T10</t>
  </si>
  <si>
    <t>B2</t>
  </si>
  <si>
    <t>Slab-G</t>
  </si>
  <si>
    <t>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</si>
</sst>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_);_(* \(#,##0\);_(* &quot;-&quot;??_);_(@_)"/>
    <numFmt numFmtId="166" formatCode="_(* #,##0_);_(* \(#,##0\);_(* &quot;&quot;??_);_(@_)"/>
    <numFmt numFmtId="167" formatCode="\(0\)"/>
    <numFmt numFmtId="168" formatCode="_(* #,##0.0_);_(* \(#,##0.0\);_(* &quot;-&quot;??_);_(@_)"/>
  </numFmts>
  <fonts count="44">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sz val="11"/>
      <name val="Calibri"/>
      <family val="2"/>
      <scheme val="minor"/>
    </font>
    <font>
      <b/>
      <sz val="11"/>
      <name val="Calibri"/>
      <family val="2"/>
      <scheme val="minor"/>
    </font>
    <font>
      <b/>
      <u/>
      <sz val="11"/>
      <name val="Calibri"/>
      <family val="2"/>
      <scheme val="minor"/>
    </font>
    <font>
      <b/>
      <sz val="12"/>
      <color theme="1"/>
      <name val="Calibri"/>
      <family val="2"/>
      <scheme val="minor"/>
    </font>
    <font>
      <b/>
      <sz val="12"/>
      <name val="Calibri"/>
      <family val="2"/>
      <scheme val="minor"/>
    </font>
    <font>
      <b/>
      <u/>
      <sz val="14"/>
      <color theme="1"/>
      <name val="Calibri"/>
      <family val="2"/>
      <scheme val="minor"/>
    </font>
    <font>
      <b/>
      <sz val="11"/>
      <name val="Tahoma"/>
      <family val="2"/>
    </font>
    <font>
      <sz val="11"/>
      <name val="Tahoma"/>
      <family val="2"/>
    </font>
    <font>
      <sz val="10"/>
      <name val="Tahoma"/>
      <family val="2"/>
    </font>
    <font>
      <b/>
      <sz val="14"/>
      <name val="Calibri"/>
      <family val="2"/>
      <scheme val="minor"/>
    </font>
    <font>
      <sz val="10"/>
      <name val="Arial"/>
      <family val="2"/>
    </font>
    <font>
      <b/>
      <u/>
      <sz val="14"/>
      <name val="Calibri"/>
      <family val="2"/>
      <scheme val="minor"/>
    </font>
    <font>
      <b/>
      <u/>
      <sz val="12"/>
      <name val="Calibri"/>
      <family val="2"/>
      <scheme val="minor"/>
    </font>
    <font>
      <b/>
      <u/>
      <sz val="11"/>
      <name val="Tahoma"/>
      <family val="2"/>
    </font>
    <font>
      <b/>
      <sz val="10"/>
      <name val="Tahoma"/>
      <family val="2"/>
    </font>
    <font>
      <sz val="10"/>
      <name val="Times New Roman"/>
      <family val="1"/>
    </font>
    <font>
      <u/>
      <sz val="10"/>
      <name val="Tahoma"/>
      <family val="2"/>
    </font>
    <font>
      <sz val="9"/>
      <name val="Times New Roman"/>
      <family val="1"/>
    </font>
    <font>
      <sz val="11"/>
      <name val="Times New Roman"/>
      <family val="1"/>
    </font>
    <font>
      <b/>
      <sz val="11"/>
      <name val="Calibri"/>
      <family val="2"/>
    </font>
    <font>
      <sz val="11"/>
      <name val="Calibri"/>
      <family val="2"/>
    </font>
    <font>
      <sz val="12"/>
      <name val="Tahoma"/>
      <family val="2"/>
    </font>
    <font>
      <sz val="9"/>
      <name val="MS Sans Serif"/>
      <family val="2"/>
    </font>
    <font>
      <u/>
      <sz val="11"/>
      <name val="Calibri"/>
      <family val="2"/>
      <scheme val="minor"/>
    </font>
    <font>
      <b/>
      <u/>
      <sz val="10"/>
      <name val="Tahoma"/>
      <family val="2"/>
    </font>
    <font>
      <b/>
      <u/>
      <sz val="12"/>
      <name val="Tahoma"/>
      <family val="2"/>
    </font>
    <font>
      <b/>
      <sz val="16"/>
      <color theme="1"/>
      <name val="Tahoma"/>
      <family val="2"/>
    </font>
    <font>
      <b/>
      <sz val="16"/>
      <color theme="1"/>
      <name val="Arial"/>
      <family val="2"/>
    </font>
    <font>
      <sz val="16"/>
      <color theme="1"/>
      <name val="Calibri"/>
      <family val="2"/>
      <scheme val="minor"/>
    </font>
    <font>
      <b/>
      <sz val="10"/>
      <name val="Calibri"/>
      <family val="2"/>
      <scheme val="minor"/>
    </font>
    <font>
      <b/>
      <u/>
      <sz val="14"/>
      <color theme="1"/>
      <name val="Times New Roman"/>
      <family val="1"/>
    </font>
    <font>
      <i/>
      <sz val="11"/>
      <name val="Calibri"/>
      <family val="2"/>
      <scheme val="minor"/>
    </font>
    <font>
      <b/>
      <sz val="11"/>
      <color rgb="FFFF0000"/>
      <name val="Calibri"/>
      <family val="2"/>
      <scheme val="minor"/>
    </font>
    <font>
      <b/>
      <i/>
      <sz val="11"/>
      <color rgb="FFFF0000"/>
      <name val="Calibri"/>
      <family val="2"/>
      <scheme val="minor"/>
    </font>
    <font>
      <b/>
      <i/>
      <u/>
      <sz val="11"/>
      <name val="Calibri"/>
      <family val="2"/>
      <scheme val="minor"/>
    </font>
    <font>
      <b/>
      <sz val="11"/>
      <color theme="5"/>
      <name val="Calibri"/>
      <family val="2"/>
      <scheme val="minor"/>
    </font>
    <font>
      <b/>
      <i/>
      <u/>
      <sz val="11"/>
      <color theme="1"/>
      <name val="Calibri"/>
      <family val="2"/>
      <scheme val="minor"/>
    </font>
    <font>
      <sz val="10"/>
      <color theme="1"/>
      <name val="Tahoma"/>
      <family val="2"/>
    </font>
    <font>
      <b/>
      <sz val="12"/>
      <name val="Tahoma"/>
      <family val="2"/>
    </font>
    <font>
      <sz val="12"/>
      <color rgb="FF000000"/>
      <name val="Times New Roman"/>
      <family val="1"/>
    </font>
  </fonts>
  <fills count="7">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s>
  <borders count="49">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right/>
      <top/>
      <bottom style="thin">
        <color auto="1"/>
      </bottom>
      <diagonal/>
    </border>
    <border>
      <left/>
      <right style="thin">
        <color indexed="64"/>
      </right>
      <top/>
      <bottom/>
      <diagonal/>
    </border>
    <border>
      <left style="thin">
        <color indexed="64"/>
      </left>
      <right/>
      <top/>
      <bottom/>
      <diagonal/>
    </border>
    <border>
      <left/>
      <right style="thin">
        <color auto="1"/>
      </right>
      <top/>
      <bottom style="thin">
        <color auto="1"/>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diagonal/>
    </border>
    <border>
      <left/>
      <right style="double">
        <color indexed="64"/>
      </right>
      <top style="thin">
        <color indexed="64"/>
      </top>
      <bottom/>
      <diagonal/>
    </border>
    <border>
      <left/>
      <right/>
      <top/>
      <bottom style="double">
        <color indexed="64"/>
      </bottom>
      <diagonal/>
    </border>
    <border>
      <left style="double">
        <color indexed="64"/>
      </left>
      <right/>
      <top/>
      <bottom style="double">
        <color indexed="64"/>
      </bottom>
      <diagonal/>
    </border>
  </borders>
  <cellStyleXfs count="3">
    <xf numFmtId="0" fontId="0" fillId="0" borderId="0"/>
    <xf numFmtId="43" fontId="1" fillId="0" borderId="0" applyFont="0" applyFill="0" applyBorder="0" applyAlignment="0" applyProtection="0"/>
    <xf numFmtId="43" fontId="14" fillId="0" borderId="0" applyFont="0" applyFill="0" applyBorder="0" applyAlignment="0" applyProtection="0"/>
  </cellStyleXfs>
  <cellXfs count="324">
    <xf numFmtId="0" fontId="0" fillId="0" borderId="0" xfId="0"/>
    <xf numFmtId="0" fontId="0" fillId="0" borderId="0" xfId="0" applyFont="1" applyBorder="1" applyAlignment="1">
      <alignment horizontal="right" vertical="top"/>
    </xf>
    <xf numFmtId="0" fontId="0" fillId="0" borderId="0" xfId="0" applyFont="1" applyAlignment="1">
      <alignment horizontal="center" vertical="center"/>
    </xf>
    <xf numFmtId="2" fontId="4" fillId="0" borderId="0" xfId="0" applyNumberFormat="1" applyFont="1" applyAlignment="1">
      <alignment horizontal="center" vertical="center"/>
    </xf>
    <xf numFmtId="43" fontId="0" fillId="0" borderId="0" xfId="1" applyFont="1" applyAlignment="1">
      <alignment vertical="center"/>
    </xf>
    <xf numFmtId="4" fontId="0" fillId="0" borderId="0" xfId="0" applyNumberFormat="1" applyFont="1" applyAlignment="1">
      <alignment horizontal="center" vertical="center"/>
    </xf>
    <xf numFmtId="0" fontId="2" fillId="0" borderId="1" xfId="0" applyFont="1" applyBorder="1" applyAlignment="1">
      <alignment horizontal="center"/>
    </xf>
    <xf numFmtId="0" fontId="3" fillId="0" borderId="1" xfId="0" applyFont="1" applyBorder="1" applyAlignment="1">
      <alignment horizontal="left" vertical="center"/>
    </xf>
    <xf numFmtId="0" fontId="7" fillId="3" borderId="2" xfId="0" applyFont="1" applyFill="1" applyBorder="1" applyAlignment="1">
      <alignment horizontal="right" vertical="top"/>
    </xf>
    <xf numFmtId="0" fontId="7" fillId="3" borderId="2" xfId="0" applyFont="1" applyFill="1" applyBorder="1" applyAlignment="1">
      <alignment horizontal="center" vertical="center"/>
    </xf>
    <xf numFmtId="2" fontId="8" fillId="3" borderId="2" xfId="0" applyNumberFormat="1" applyFont="1" applyFill="1" applyBorder="1" applyAlignment="1">
      <alignment horizontal="center" vertical="center"/>
    </xf>
    <xf numFmtId="43" fontId="7" fillId="3" borderId="2" xfId="1" applyFont="1" applyFill="1" applyBorder="1" applyAlignment="1">
      <alignment horizontal="center" vertical="center" wrapText="1"/>
    </xf>
    <xf numFmtId="4" fontId="7" fillId="3" borderId="2" xfId="0" applyNumberFormat="1" applyFont="1" applyFill="1" applyBorder="1" applyAlignment="1">
      <alignment horizontal="center" vertical="center" wrapText="1"/>
    </xf>
    <xf numFmtId="0" fontId="9" fillId="0" borderId="0" xfId="0" applyFont="1" applyAlignment="1">
      <alignment vertical="center"/>
    </xf>
    <xf numFmtId="0" fontId="7" fillId="0" borderId="1" xfId="0" applyFont="1" applyBorder="1" applyAlignment="1">
      <alignment horizontal="center"/>
    </xf>
    <xf numFmtId="2" fontId="4" fillId="0" borderId="1" xfId="0" applyNumberFormat="1" applyFont="1" applyBorder="1" applyAlignment="1">
      <alignment horizontal="center"/>
    </xf>
    <xf numFmtId="40" fontId="4" fillId="2" borderId="1" xfId="1" applyNumberFormat="1" applyFont="1" applyFill="1" applyBorder="1" applyAlignment="1">
      <alignment horizontal="justify" wrapText="1"/>
    </xf>
    <xf numFmtId="40" fontId="6" fillId="2" borderId="1" xfId="1" applyNumberFormat="1" applyFont="1" applyFill="1" applyBorder="1" applyAlignment="1">
      <alignment horizontal="justify" wrapText="1"/>
    </xf>
    <xf numFmtId="40" fontId="4" fillId="2" borderId="1" xfId="1" applyNumberFormat="1" applyFont="1" applyFill="1" applyBorder="1" applyAlignment="1">
      <alignment horizontal="justify" vertical="top" wrapText="1"/>
    </xf>
    <xf numFmtId="0" fontId="3" fillId="0" borderId="1" xfId="0" applyFont="1" applyBorder="1" applyAlignment="1">
      <alignment horizontal="right" vertical="center"/>
    </xf>
    <xf numFmtId="43" fontId="0" fillId="0" borderId="1" xfId="1" applyFont="1" applyBorder="1" applyAlignment="1"/>
    <xf numFmtId="43" fontId="4" fillId="0" borderId="1" xfId="1" applyFont="1" applyBorder="1" applyAlignment="1"/>
    <xf numFmtId="40" fontId="4" fillId="2" borderId="0" xfId="1" applyNumberFormat="1" applyFont="1" applyFill="1" applyBorder="1" applyAlignment="1">
      <alignment horizontal="justify" wrapText="1"/>
    </xf>
    <xf numFmtId="164" fontId="11" fillId="2" borderId="1" xfId="1" applyNumberFormat="1" applyFont="1" applyFill="1" applyBorder="1" applyAlignment="1">
      <alignment horizontal="right" vertical="justify"/>
    </xf>
    <xf numFmtId="43" fontId="13" fillId="2" borderId="1" xfId="1" quotePrefix="1" applyFont="1" applyFill="1" applyBorder="1" applyAlignment="1">
      <alignment horizontal="center"/>
    </xf>
    <xf numFmtId="43" fontId="12" fillId="2" borderId="5" xfId="1" applyFont="1" applyFill="1" applyBorder="1" applyAlignment="1">
      <alignment horizontal="right"/>
    </xf>
    <xf numFmtId="165" fontId="5" fillId="2" borderId="1" xfId="1" applyNumberFormat="1" applyFont="1" applyFill="1" applyBorder="1" applyAlignment="1">
      <alignment horizontal="center"/>
    </xf>
    <xf numFmtId="0" fontId="14" fillId="0" borderId="0" xfId="0" applyFont="1"/>
    <xf numFmtId="43" fontId="15" fillId="4" borderId="1" xfId="1" applyFont="1" applyFill="1" applyBorder="1" applyAlignment="1">
      <alignment horizontal="center"/>
    </xf>
    <xf numFmtId="43" fontId="16" fillId="4" borderId="1" xfId="1" applyFont="1" applyFill="1" applyBorder="1" applyAlignment="1">
      <alignment horizontal="justify" vertical="top"/>
    </xf>
    <xf numFmtId="164" fontId="10" fillId="4" borderId="1" xfId="1" applyNumberFormat="1" applyFont="1" applyFill="1" applyBorder="1" applyAlignment="1">
      <alignment horizontal="right" vertical="justify"/>
    </xf>
    <xf numFmtId="43" fontId="12" fillId="0" borderId="1" xfId="1" applyFont="1" applyBorder="1" applyAlignment="1">
      <alignment horizontal="justify" vertical="top" wrapText="1" readingOrder="1"/>
    </xf>
    <xf numFmtId="43" fontId="12" fillId="4" borderId="5" xfId="1" applyFont="1" applyFill="1" applyBorder="1" applyAlignment="1">
      <alignment horizontal="right"/>
    </xf>
    <xf numFmtId="165" fontId="4" fillId="4" borderId="1" xfId="1" applyNumberFormat="1" applyFont="1" applyFill="1" applyBorder="1"/>
    <xf numFmtId="168" fontId="8" fillId="4" borderId="1" xfId="1" applyNumberFormat="1" applyFont="1" applyFill="1" applyBorder="1" applyAlignment="1">
      <alignment horizontal="justify" vertical="top"/>
    </xf>
    <xf numFmtId="164" fontId="12" fillId="0" borderId="1" xfId="1" applyNumberFormat="1" applyFont="1" applyBorder="1" applyAlignment="1">
      <alignment horizontal="right" vertical="justify"/>
    </xf>
    <xf numFmtId="43" fontId="12" fillId="0" borderId="5" xfId="1" applyFont="1" applyBorder="1" applyAlignment="1">
      <alignment horizontal="right"/>
    </xf>
    <xf numFmtId="165" fontId="4" fillId="0" borderId="1" xfId="1" applyNumberFormat="1" applyFont="1" applyBorder="1" applyAlignment="1">
      <alignment horizontal="center"/>
    </xf>
    <xf numFmtId="167" fontId="12" fillId="0" borderId="1" xfId="1" applyNumberFormat="1" applyFont="1" applyBorder="1" applyAlignment="1">
      <alignment horizontal="right" vertical="justify"/>
    </xf>
    <xf numFmtId="43" fontId="4" fillId="0" borderId="1" xfId="1" applyFont="1" applyBorder="1" applyAlignment="1">
      <alignment horizontal="center"/>
    </xf>
    <xf numFmtId="43" fontId="17" fillId="4" borderId="1" xfId="1" applyFont="1" applyFill="1" applyBorder="1" applyAlignment="1">
      <alignment horizontal="justify" vertical="top"/>
    </xf>
    <xf numFmtId="43" fontId="4" fillId="4" borderId="1" xfId="1" applyFont="1" applyFill="1" applyBorder="1" applyAlignment="1">
      <alignment horizontal="center"/>
    </xf>
    <xf numFmtId="43" fontId="4" fillId="2" borderId="5" xfId="1" applyFont="1" applyFill="1" applyBorder="1" applyAlignment="1">
      <alignment horizontal="right"/>
    </xf>
    <xf numFmtId="43" fontId="4" fillId="4" borderId="1" xfId="1" applyFont="1" applyFill="1" applyBorder="1" applyAlignment="1">
      <alignment horizontal="right"/>
    </xf>
    <xf numFmtId="164" fontId="18" fillId="4" borderId="1" xfId="1" applyNumberFormat="1" applyFont="1" applyFill="1" applyBorder="1" applyAlignment="1">
      <alignment horizontal="right" vertical="justify"/>
    </xf>
    <xf numFmtId="167" fontId="12" fillId="4" borderId="1" xfId="1" applyNumberFormat="1" applyFont="1" applyFill="1" applyBorder="1" applyAlignment="1">
      <alignment horizontal="right" vertical="justify"/>
    </xf>
    <xf numFmtId="0" fontId="12" fillId="0" borderId="1" xfId="0" applyFont="1" applyBorder="1"/>
    <xf numFmtId="0" fontId="19" fillId="0" borderId="1" xfId="0" applyFont="1" applyBorder="1"/>
    <xf numFmtId="0" fontId="20" fillId="0" borderId="1" xfId="0" applyFont="1" applyBorder="1"/>
    <xf numFmtId="0" fontId="4" fillId="0" borderId="1" xfId="0" applyFont="1" applyBorder="1"/>
    <xf numFmtId="0" fontId="21" fillId="0" borderId="1" xfId="0" applyFont="1" applyBorder="1"/>
    <xf numFmtId="43" fontId="12" fillId="2" borderId="1" xfId="1" applyFont="1" applyFill="1" applyBorder="1" applyAlignment="1">
      <alignment horizontal="justify" vertical="top"/>
    </xf>
    <xf numFmtId="165" fontId="4" fillId="2" borderId="1" xfId="1" applyNumberFormat="1" applyFont="1" applyFill="1" applyBorder="1"/>
    <xf numFmtId="164" fontId="10" fillId="2" borderId="1" xfId="1" applyNumberFormat="1" applyFont="1" applyFill="1" applyBorder="1" applyAlignment="1">
      <alignment horizontal="right" vertical="justify"/>
    </xf>
    <xf numFmtId="43" fontId="15" fillId="4" borderId="15" xfId="1" applyFont="1" applyFill="1" applyBorder="1" applyAlignment="1">
      <alignment horizontal="center"/>
    </xf>
    <xf numFmtId="43" fontId="18" fillId="2" borderId="5" xfId="1" applyFont="1" applyFill="1" applyBorder="1" applyAlignment="1">
      <alignment horizontal="right"/>
    </xf>
    <xf numFmtId="43" fontId="15" fillId="4" borderId="1" xfId="1" applyFont="1" applyFill="1" applyBorder="1" applyAlignment="1">
      <alignment horizontal="left"/>
    </xf>
    <xf numFmtId="43" fontId="18" fillId="4" borderId="5" xfId="1" applyFont="1" applyFill="1" applyBorder="1" applyAlignment="1">
      <alignment horizontal="right"/>
    </xf>
    <xf numFmtId="165" fontId="5" fillId="4" borderId="1" xfId="1" applyNumberFormat="1" applyFont="1" applyFill="1" applyBorder="1" applyAlignment="1"/>
    <xf numFmtId="167" fontId="11" fillId="0" borderId="1" xfId="1" applyNumberFormat="1" applyFont="1" applyBorder="1" applyAlignment="1">
      <alignment horizontal="right" vertical="justify"/>
    </xf>
    <xf numFmtId="43" fontId="25" fillId="0" borderId="1" xfId="1" applyFont="1" applyBorder="1" applyAlignment="1">
      <alignment horizontal="justify" vertical="top"/>
    </xf>
    <xf numFmtId="43" fontId="12" fillId="0" borderId="1" xfId="1" quotePrefix="1" applyFont="1" applyBorder="1" applyAlignment="1">
      <alignment horizontal="left" vertical="top"/>
    </xf>
    <xf numFmtId="43" fontId="25" fillId="0" borderId="3" xfId="1" applyFont="1" applyBorder="1" applyAlignment="1">
      <alignment horizontal="justify" vertical="top"/>
    </xf>
    <xf numFmtId="43" fontId="11" fillId="0" borderId="1" xfId="1" applyFont="1" applyBorder="1" applyAlignment="1">
      <alignment horizontal="center"/>
    </xf>
    <xf numFmtId="43" fontId="12" fillId="0" borderId="1" xfId="1" applyFont="1" applyBorder="1" applyAlignment="1"/>
    <xf numFmtId="167" fontId="11" fillId="0" borderId="16" xfId="1" applyNumberFormat="1" applyFont="1" applyBorder="1" applyAlignment="1">
      <alignment horizontal="right" vertical="justify"/>
    </xf>
    <xf numFmtId="43" fontId="25" fillId="0" borderId="17" xfId="1" applyFont="1" applyBorder="1" applyAlignment="1">
      <alignment horizontal="justify" vertical="top"/>
    </xf>
    <xf numFmtId="43" fontId="12" fillId="0" borderId="18" xfId="1" applyFont="1" applyBorder="1" applyAlignment="1">
      <alignment horizontal="right"/>
    </xf>
    <xf numFmtId="43" fontId="11" fillId="0" borderId="16" xfId="1" applyFont="1" applyBorder="1" applyAlignment="1">
      <alignment horizontal="center"/>
    </xf>
    <xf numFmtId="43" fontId="12" fillId="0" borderId="16" xfId="1" applyFont="1" applyBorder="1" applyAlignment="1"/>
    <xf numFmtId="164" fontId="10" fillId="0" borderId="1" xfId="1" applyNumberFormat="1" applyFont="1" applyFill="1" applyBorder="1" applyAlignment="1">
      <alignment horizontal="right" vertical="justify"/>
    </xf>
    <xf numFmtId="43" fontId="13" fillId="0" borderId="6" xfId="1" quotePrefix="1" applyFont="1" applyFill="1" applyBorder="1" applyAlignment="1">
      <alignment horizontal="left"/>
    </xf>
    <xf numFmtId="43" fontId="10" fillId="0" borderId="5" xfId="1" applyFont="1" applyFill="1" applyBorder="1" applyAlignment="1">
      <alignment horizontal="right"/>
    </xf>
    <xf numFmtId="165" fontId="10" fillId="0" borderId="1" xfId="1" applyNumberFormat="1" applyFont="1" applyFill="1" applyBorder="1"/>
    <xf numFmtId="43" fontId="10" fillId="0" borderId="1" xfId="1" applyFont="1" applyBorder="1" applyAlignment="1"/>
    <xf numFmtId="164" fontId="10" fillId="0" borderId="10" xfId="1" applyNumberFormat="1" applyFont="1" applyFill="1" applyBorder="1" applyAlignment="1">
      <alignment horizontal="right" vertical="justify"/>
    </xf>
    <xf numFmtId="43" fontId="13" fillId="0" borderId="9" xfId="1" quotePrefix="1" applyFont="1" applyFill="1" applyBorder="1" applyAlignment="1">
      <alignment horizontal="left"/>
    </xf>
    <xf numFmtId="43" fontId="10" fillId="0" borderId="7" xfId="1" applyFont="1" applyFill="1" applyBorder="1" applyAlignment="1">
      <alignment horizontal="right"/>
    </xf>
    <xf numFmtId="165" fontId="10" fillId="0" borderId="10" xfId="1" applyNumberFormat="1" applyFont="1" applyFill="1" applyBorder="1"/>
    <xf numFmtId="43" fontId="12" fillId="0" borderId="10" xfId="1" applyFont="1" applyBorder="1" applyAlignment="1"/>
    <xf numFmtId="43" fontId="13" fillId="0" borderId="10" xfId="1" applyFont="1" applyBorder="1" applyAlignment="1"/>
    <xf numFmtId="0" fontId="21" fillId="0" borderId="0" xfId="0" applyFont="1" applyBorder="1"/>
    <xf numFmtId="0" fontId="26" fillId="0" borderId="0" xfId="0" applyFont="1" applyBorder="1"/>
    <xf numFmtId="0" fontId="12" fillId="0" borderId="0" xfId="0" applyFont="1" applyBorder="1" applyAlignment="1">
      <alignment horizontal="right"/>
    </xf>
    <xf numFmtId="0" fontId="22" fillId="0" borderId="0" xfId="0" applyFont="1" applyBorder="1"/>
    <xf numFmtId="43" fontId="14" fillId="0" borderId="0" xfId="1" applyFont="1" applyAlignment="1"/>
    <xf numFmtId="164" fontId="10" fillId="2" borderId="11" xfId="1" applyNumberFormat="1" applyFont="1" applyFill="1" applyBorder="1" applyAlignment="1">
      <alignment horizontal="right" vertical="justify"/>
    </xf>
    <xf numFmtId="43" fontId="5" fillId="4" borderId="5" xfId="1" applyFont="1" applyFill="1" applyBorder="1" applyAlignment="1">
      <alignment horizontal="right"/>
    </xf>
    <xf numFmtId="43" fontId="4" fillId="0" borderId="11" xfId="1" applyFont="1" applyBorder="1" applyAlignment="1"/>
    <xf numFmtId="43" fontId="4" fillId="2" borderId="1" xfId="1" applyFont="1" applyFill="1" applyBorder="1" applyAlignment="1">
      <alignment horizontal="right"/>
    </xf>
    <xf numFmtId="43" fontId="12" fillId="0" borderId="1" xfId="1" quotePrefix="1" applyFont="1" applyBorder="1" applyAlignment="1">
      <alignment horizontal="justify" vertical="top"/>
    </xf>
    <xf numFmtId="43" fontId="4" fillId="0" borderId="1" xfId="1" applyFont="1" applyBorder="1" applyAlignment="1">
      <alignment horizontal="right"/>
    </xf>
    <xf numFmtId="43" fontId="12" fillId="0" borderId="1" xfId="1" applyFont="1" applyBorder="1" applyAlignment="1">
      <alignment horizontal="justify" vertical="top"/>
    </xf>
    <xf numFmtId="164" fontId="12" fillId="2" borderId="1" xfId="1" applyNumberFormat="1" applyFont="1" applyFill="1" applyBorder="1" applyAlignment="1">
      <alignment horizontal="right" vertical="justify"/>
    </xf>
    <xf numFmtId="43" fontId="12" fillId="2" borderId="1" xfId="1" applyFont="1" applyFill="1" applyBorder="1" applyAlignment="1">
      <alignment horizontal="left" vertical="top" wrapText="1"/>
    </xf>
    <xf numFmtId="0" fontId="4" fillId="0" borderId="1" xfId="0" applyFont="1" applyBorder="1" applyAlignment="1">
      <alignment horizontal="center"/>
    </xf>
    <xf numFmtId="2" fontId="4" fillId="5" borderId="1" xfId="0" applyNumberFormat="1" applyFont="1" applyFill="1" applyBorder="1" applyAlignment="1">
      <alignment horizontal="center"/>
    </xf>
    <xf numFmtId="0" fontId="25" fillId="0" borderId="17" xfId="0" applyFont="1" applyBorder="1"/>
    <xf numFmtId="43" fontId="12" fillId="2" borderId="18" xfId="1" applyFont="1" applyFill="1" applyBorder="1" applyAlignment="1">
      <alignment horizontal="right"/>
    </xf>
    <xf numFmtId="43" fontId="11" fillId="2" borderId="16" xfId="1" applyFont="1" applyFill="1" applyBorder="1" applyAlignment="1">
      <alignment horizontal="center"/>
    </xf>
    <xf numFmtId="164" fontId="11" fillId="4" borderId="11" xfId="1" applyNumberFormat="1" applyFont="1" applyFill="1" applyBorder="1" applyAlignment="1">
      <alignment horizontal="right" vertical="justify"/>
    </xf>
    <xf numFmtId="43" fontId="4" fillId="4" borderId="8" xfId="1" applyFont="1" applyFill="1" applyBorder="1" applyAlignment="1">
      <alignment horizontal="right"/>
    </xf>
    <xf numFmtId="43" fontId="4" fillId="4" borderId="11" xfId="1" applyFont="1" applyFill="1" applyBorder="1" applyAlignment="1">
      <alignment horizontal="center"/>
    </xf>
    <xf numFmtId="164" fontId="11" fillId="4" borderId="1" xfId="1" applyNumberFormat="1" applyFont="1" applyFill="1" applyBorder="1" applyAlignment="1">
      <alignment horizontal="right" vertical="justify"/>
    </xf>
    <xf numFmtId="43" fontId="4" fillId="4" borderId="5" xfId="1" applyFont="1" applyFill="1" applyBorder="1" applyAlignment="1">
      <alignment horizontal="right"/>
    </xf>
    <xf numFmtId="0" fontId="4" fillId="0" borderId="5" xfId="0" applyFont="1" applyBorder="1" applyAlignment="1">
      <alignment horizontal="right"/>
    </xf>
    <xf numFmtId="167" fontId="11" fillId="4" borderId="16" xfId="1" applyNumberFormat="1" applyFont="1" applyFill="1" applyBorder="1" applyAlignment="1">
      <alignment horizontal="right" vertical="justify"/>
    </xf>
    <xf numFmtId="43" fontId="25" fillId="4" borderId="17" xfId="1" applyFont="1" applyFill="1" applyBorder="1" applyAlignment="1">
      <alignment horizontal="justify"/>
    </xf>
    <xf numFmtId="43" fontId="12" fillId="4" borderId="18" xfId="1" applyFont="1" applyFill="1" applyBorder="1" applyAlignment="1">
      <alignment horizontal="right"/>
    </xf>
    <xf numFmtId="43" fontId="11" fillId="4" borderId="16" xfId="1" applyFont="1" applyFill="1" applyBorder="1" applyAlignment="1">
      <alignment horizontal="center"/>
    </xf>
    <xf numFmtId="43" fontId="11" fillId="2" borderId="5" xfId="1" applyFont="1" applyFill="1" applyBorder="1" applyAlignment="1">
      <alignment horizontal="right"/>
    </xf>
    <xf numFmtId="165" fontId="11" fillId="2" borderId="1" xfId="1" applyNumberFormat="1" applyFont="1" applyFill="1" applyBorder="1"/>
    <xf numFmtId="164" fontId="10" fillId="0" borderId="11" xfId="1" applyNumberFormat="1" applyFont="1" applyFill="1" applyBorder="1" applyAlignment="1">
      <alignment horizontal="right" vertical="justify"/>
    </xf>
    <xf numFmtId="43" fontId="5" fillId="0" borderId="8" xfId="1" applyFont="1" applyFill="1" applyBorder="1" applyAlignment="1">
      <alignment horizontal="right"/>
    </xf>
    <xf numFmtId="165" fontId="5" fillId="0" borderId="11" xfId="1" applyNumberFormat="1" applyFont="1" applyFill="1" applyBorder="1"/>
    <xf numFmtId="0" fontId="12" fillId="0" borderId="1" xfId="0" applyFont="1" applyBorder="1" applyAlignment="1">
      <alignment wrapText="1"/>
    </xf>
    <xf numFmtId="167" fontId="27" fillId="4" borderId="1" xfId="1" applyNumberFormat="1" applyFont="1" applyFill="1" applyBorder="1" applyAlignment="1">
      <alignment horizontal="right" vertical="justify"/>
    </xf>
    <xf numFmtId="0" fontId="27" fillId="0" borderId="1" xfId="0" applyFont="1" applyBorder="1" applyAlignment="1">
      <alignment wrapText="1"/>
    </xf>
    <xf numFmtId="167" fontId="4" fillId="4" borderId="1" xfId="1" applyNumberFormat="1" applyFont="1" applyFill="1" applyBorder="1" applyAlignment="1">
      <alignment horizontal="right" vertical="justify"/>
    </xf>
    <xf numFmtId="43" fontId="14" fillId="0" borderId="0" xfId="0" applyNumberFormat="1" applyFont="1"/>
    <xf numFmtId="164" fontId="11" fillId="2" borderId="11" xfId="1" applyNumberFormat="1" applyFont="1" applyFill="1" applyBorder="1" applyAlignment="1">
      <alignment horizontal="right" vertical="justify"/>
    </xf>
    <xf numFmtId="43" fontId="4" fillId="2" borderId="11" xfId="1" applyFont="1" applyFill="1" applyBorder="1" applyAlignment="1">
      <alignment horizontal="right"/>
    </xf>
    <xf numFmtId="165" fontId="4" fillId="2" borderId="11" xfId="1" applyNumberFormat="1" applyFont="1" applyFill="1" applyBorder="1"/>
    <xf numFmtId="0" fontId="4" fillId="0" borderId="5" xfId="0" applyFont="1" applyBorder="1"/>
    <xf numFmtId="2" fontId="4" fillId="0" borderId="1" xfId="0" applyNumberFormat="1" applyFont="1" applyBorder="1"/>
    <xf numFmtId="0" fontId="18" fillId="0" borderId="1" xfId="0" applyFont="1" applyBorder="1" applyAlignment="1">
      <alignment wrapText="1"/>
    </xf>
    <xf numFmtId="167" fontId="12" fillId="4" borderId="11" xfId="1" applyNumberFormat="1" applyFont="1" applyFill="1" applyBorder="1" applyAlignment="1">
      <alignment horizontal="right" vertical="justify"/>
    </xf>
    <xf numFmtId="43" fontId="4" fillId="4" borderId="11" xfId="1" applyFont="1" applyFill="1" applyBorder="1" applyAlignment="1">
      <alignment horizontal="right"/>
    </xf>
    <xf numFmtId="168" fontId="8" fillId="4" borderId="1" xfId="1" applyNumberFormat="1" applyFont="1" applyFill="1" applyBorder="1" applyAlignment="1">
      <alignment horizontal="right" vertical="top"/>
    </xf>
    <xf numFmtId="43" fontId="4" fillId="5" borderId="1" xfId="1" applyFont="1" applyFill="1" applyBorder="1" applyAlignment="1">
      <alignment horizontal="center"/>
    </xf>
    <xf numFmtId="43" fontId="10" fillId="0" borderId="11" xfId="1" applyFont="1" applyFill="1" applyBorder="1" applyAlignment="1">
      <alignment horizontal="right"/>
    </xf>
    <xf numFmtId="165" fontId="10" fillId="0" borderId="11" xfId="1" applyNumberFormat="1" applyFont="1" applyFill="1" applyBorder="1"/>
    <xf numFmtId="43" fontId="12" fillId="0" borderId="11" xfId="1" applyFont="1" applyBorder="1" applyAlignment="1"/>
    <xf numFmtId="43" fontId="14" fillId="0" borderId="11" xfId="1" applyFont="1" applyBorder="1" applyAlignment="1"/>
    <xf numFmtId="43" fontId="5" fillId="0" borderId="1" xfId="1" applyFont="1" applyFill="1" applyBorder="1" applyAlignment="1">
      <alignment horizontal="right"/>
    </xf>
    <xf numFmtId="165" fontId="5" fillId="0" borderId="1" xfId="1" applyNumberFormat="1" applyFont="1" applyFill="1" applyBorder="1"/>
    <xf numFmtId="43" fontId="5" fillId="4" borderId="1" xfId="1" applyFont="1" applyFill="1" applyBorder="1" applyAlignment="1">
      <alignment horizontal="right"/>
    </xf>
    <xf numFmtId="166" fontId="4" fillId="4" borderId="1" xfId="1" applyNumberFormat="1" applyFont="1" applyFill="1" applyBorder="1" applyAlignment="1">
      <alignment horizontal="center"/>
    </xf>
    <xf numFmtId="164" fontId="12" fillId="4" borderId="1" xfId="1" applyNumberFormat="1" applyFont="1" applyFill="1" applyBorder="1" applyAlignment="1">
      <alignment horizontal="right" vertical="justify"/>
    </xf>
    <xf numFmtId="43" fontId="6" fillId="4" borderId="1" xfId="1" applyFont="1" applyFill="1" applyBorder="1" applyAlignment="1">
      <alignment horizontal="justify" vertical="top"/>
    </xf>
    <xf numFmtId="43" fontId="12" fillId="2" borderId="5" xfId="1" applyFont="1" applyFill="1" applyBorder="1" applyAlignment="1">
      <alignment horizontal="justify" vertical="top"/>
    </xf>
    <xf numFmtId="167" fontId="12" fillId="0" borderId="1" xfId="1" applyNumberFormat="1" applyFont="1" applyBorder="1" applyAlignment="1">
      <alignment vertical="justify"/>
    </xf>
    <xf numFmtId="165" fontId="18" fillId="2" borderId="1" xfId="1" applyNumberFormat="1" applyFont="1" applyFill="1" applyBorder="1" applyAlignment="1">
      <alignment horizontal="justify"/>
    </xf>
    <xf numFmtId="43" fontId="4" fillId="0" borderId="1" xfId="1" applyFont="1" applyFill="1" applyBorder="1" applyAlignment="1">
      <alignment horizontal="right"/>
    </xf>
    <xf numFmtId="43" fontId="18" fillId="2" borderId="1" xfId="1" applyFont="1" applyFill="1" applyBorder="1" applyAlignment="1">
      <alignment horizontal="justify"/>
    </xf>
    <xf numFmtId="43" fontId="28" fillId="2" borderId="5" xfId="1" applyFont="1" applyFill="1" applyBorder="1" applyAlignment="1">
      <alignment horizontal="justify"/>
    </xf>
    <xf numFmtId="0" fontId="14" fillId="0" borderId="0" xfId="0" applyFont="1" applyAlignment="1">
      <alignment vertical="top" wrapText="1"/>
    </xf>
    <xf numFmtId="43" fontId="20" fillId="2" borderId="5" xfId="1" applyFont="1" applyFill="1" applyBorder="1" applyAlignment="1">
      <alignment horizontal="justify"/>
    </xf>
    <xf numFmtId="43" fontId="20" fillId="2" borderId="1" xfId="1" applyFont="1" applyFill="1" applyBorder="1" applyAlignment="1">
      <alignment horizontal="justify"/>
    </xf>
    <xf numFmtId="164" fontId="12" fillId="4" borderId="16" xfId="1" applyNumberFormat="1" applyFont="1" applyFill="1" applyBorder="1" applyAlignment="1">
      <alignment horizontal="right" vertical="justify"/>
    </xf>
    <xf numFmtId="43" fontId="20" fillId="2" borderId="17" xfId="1" applyFont="1" applyFill="1" applyBorder="1" applyAlignment="1">
      <alignment horizontal="justify"/>
    </xf>
    <xf numFmtId="43" fontId="4" fillId="2" borderId="18" xfId="1" applyFont="1" applyFill="1" applyBorder="1" applyAlignment="1">
      <alignment horizontal="right"/>
    </xf>
    <xf numFmtId="166" fontId="4" fillId="4" borderId="16" xfId="1" applyNumberFormat="1" applyFont="1" applyFill="1" applyBorder="1" applyAlignment="1">
      <alignment horizontal="center"/>
    </xf>
    <xf numFmtId="43" fontId="4" fillId="0" borderId="16" xfId="1" applyFont="1" applyBorder="1" applyAlignment="1"/>
    <xf numFmtId="165" fontId="12" fillId="2" borderId="1" xfId="1" applyNumberFormat="1" applyFont="1" applyFill="1" applyBorder="1"/>
    <xf numFmtId="43" fontId="18" fillId="0" borderId="7" xfId="1" applyFont="1" applyFill="1" applyBorder="1" applyAlignment="1">
      <alignment horizontal="right"/>
    </xf>
    <xf numFmtId="165" fontId="18" fillId="0" borderId="10" xfId="1" applyNumberFormat="1" applyFont="1" applyFill="1" applyBorder="1"/>
    <xf numFmtId="43" fontId="5" fillId="0" borderId="11" xfId="1" applyFont="1" applyFill="1" applyBorder="1" applyAlignment="1">
      <alignment horizontal="right"/>
    </xf>
    <xf numFmtId="43" fontId="5" fillId="0" borderId="5" xfId="1" applyFont="1" applyFill="1" applyBorder="1" applyAlignment="1">
      <alignment horizontal="right"/>
    </xf>
    <xf numFmtId="165" fontId="5" fillId="0" borderId="5" xfId="1" applyNumberFormat="1" applyFont="1" applyFill="1" applyBorder="1"/>
    <xf numFmtId="43" fontId="4" fillId="0" borderId="5" xfId="2" applyFont="1" applyBorder="1" applyAlignment="1">
      <alignment horizontal="center" wrapText="1" readingOrder="1"/>
    </xf>
    <xf numFmtId="167" fontId="18" fillId="0" borderId="1" xfId="2" applyNumberFormat="1" applyFont="1" applyBorder="1" applyAlignment="1">
      <alignment horizontal="right" vertical="justify"/>
    </xf>
    <xf numFmtId="43" fontId="12" fillId="0" borderId="1" xfId="2" applyFont="1" applyBorder="1" applyAlignment="1">
      <alignment horizontal="justify" vertical="top" wrapText="1" readingOrder="1"/>
    </xf>
    <xf numFmtId="0" fontId="14" fillId="0" borderId="1" xfId="0" applyFont="1" applyBorder="1"/>
    <xf numFmtId="43" fontId="4" fillId="5" borderId="1" xfId="1" applyFont="1" applyFill="1" applyBorder="1" applyAlignment="1">
      <alignment horizontal="right"/>
    </xf>
    <xf numFmtId="164" fontId="11" fillId="2" borderId="16" xfId="1" applyNumberFormat="1" applyFont="1" applyFill="1" applyBorder="1" applyAlignment="1">
      <alignment horizontal="right" vertical="justify"/>
    </xf>
    <xf numFmtId="43" fontId="13" fillId="0" borderId="17" xfId="1" quotePrefix="1" applyFont="1" applyFill="1" applyBorder="1" applyAlignment="1">
      <alignment horizontal="left"/>
    </xf>
    <xf numFmtId="165" fontId="12" fillId="2" borderId="16" xfId="1" applyNumberFormat="1" applyFont="1" applyFill="1" applyBorder="1"/>
    <xf numFmtId="164" fontId="10" fillId="0" borderId="11" xfId="2" applyNumberFormat="1" applyFont="1" applyFill="1" applyBorder="1" applyAlignment="1">
      <alignment horizontal="right" vertical="justify"/>
    </xf>
    <xf numFmtId="43" fontId="13" fillId="2" borderId="6" xfId="2" quotePrefix="1" applyFont="1" applyFill="1" applyBorder="1" applyAlignment="1">
      <alignment horizontal="center"/>
    </xf>
    <xf numFmtId="43" fontId="5" fillId="0" borderId="11" xfId="2" applyFont="1" applyFill="1" applyBorder="1" applyAlignment="1">
      <alignment horizontal="right"/>
    </xf>
    <xf numFmtId="165" fontId="5" fillId="0" borderId="11" xfId="2" applyNumberFormat="1" applyFont="1" applyFill="1" applyBorder="1"/>
    <xf numFmtId="43" fontId="4" fillId="0" borderId="11" xfId="2" applyFont="1" applyBorder="1" applyAlignment="1"/>
    <xf numFmtId="164" fontId="10" fillId="0" borderId="1" xfId="2" applyNumberFormat="1" applyFont="1" applyFill="1" applyBorder="1" applyAlignment="1">
      <alignment horizontal="right" vertical="justify"/>
    </xf>
    <xf numFmtId="43" fontId="15" fillId="4" borderId="6" xfId="2" applyFont="1" applyFill="1" applyBorder="1" applyAlignment="1">
      <alignment horizontal="center"/>
    </xf>
    <xf numFmtId="43" fontId="5" fillId="0" borderId="1" xfId="2" applyFont="1" applyFill="1" applyBorder="1" applyAlignment="1">
      <alignment horizontal="right"/>
    </xf>
    <xf numFmtId="165" fontId="5" fillId="0" borderId="1" xfId="2" applyNumberFormat="1" applyFont="1" applyFill="1" applyBorder="1"/>
    <xf numFmtId="43" fontId="4" fillId="0" borderId="1" xfId="2" applyFont="1" applyBorder="1" applyAlignment="1"/>
    <xf numFmtId="168" fontId="8" fillId="4" borderId="1" xfId="2" applyNumberFormat="1" applyFont="1" applyFill="1" applyBorder="1" applyAlignment="1">
      <alignment horizontal="justify" vertical="top"/>
    </xf>
    <xf numFmtId="43" fontId="16" fillId="4" borderId="6" xfId="2" applyFont="1" applyFill="1" applyBorder="1" applyAlignment="1">
      <alignment horizontal="justify" vertical="top"/>
    </xf>
    <xf numFmtId="40" fontId="4" fillId="2" borderId="6" xfId="2" applyNumberFormat="1" applyFont="1" applyFill="1" applyBorder="1" applyAlignment="1">
      <alignment horizontal="justify" wrapText="1"/>
    </xf>
    <xf numFmtId="167" fontId="12" fillId="0" borderId="1" xfId="2" applyNumberFormat="1" applyFont="1" applyBorder="1" applyAlignment="1">
      <alignment horizontal="right" vertical="justify"/>
    </xf>
    <xf numFmtId="43" fontId="4" fillId="0" borderId="1" xfId="2" applyFont="1" applyBorder="1" applyAlignment="1">
      <alignment horizontal="center" wrapText="1" readingOrder="1"/>
    </xf>
    <xf numFmtId="43" fontId="4" fillId="5" borderId="1" xfId="2" applyFont="1" applyFill="1" applyBorder="1" applyAlignment="1">
      <alignment horizontal="center"/>
    </xf>
    <xf numFmtId="43" fontId="4" fillId="4" borderId="1" xfId="2" applyFont="1" applyFill="1" applyBorder="1" applyAlignment="1">
      <alignment horizontal="center"/>
    </xf>
    <xf numFmtId="43" fontId="29" fillId="4" borderId="0" xfId="2" applyFont="1" applyFill="1" applyBorder="1" applyAlignment="1">
      <alignment horizontal="center"/>
    </xf>
    <xf numFmtId="43" fontId="4" fillId="0" borderId="1" xfId="2" applyFont="1" applyBorder="1" applyAlignment="1">
      <alignment horizontal="right"/>
    </xf>
    <xf numFmtId="43" fontId="4" fillId="0" borderId="1" xfId="2" applyFont="1" applyBorder="1" applyAlignment="1">
      <alignment horizontal="center"/>
    </xf>
    <xf numFmtId="43" fontId="29" fillId="4" borderId="6" xfId="2" applyFont="1" applyFill="1" applyBorder="1" applyAlignment="1">
      <alignment horizontal="center"/>
    </xf>
    <xf numFmtId="43" fontId="4" fillId="0" borderId="1" xfId="2" applyFont="1" applyFill="1" applyBorder="1" applyAlignment="1">
      <alignment horizontal="right"/>
    </xf>
    <xf numFmtId="165" fontId="4" fillId="0" borderId="1" xfId="2" applyNumberFormat="1" applyFont="1" applyFill="1" applyBorder="1"/>
    <xf numFmtId="43" fontId="4" fillId="0" borderId="3" xfId="2" applyFont="1" applyFill="1" applyBorder="1" applyAlignment="1">
      <alignment horizontal="right"/>
    </xf>
    <xf numFmtId="164" fontId="11" fillId="2" borderId="16" xfId="2" applyNumberFormat="1" applyFont="1" applyFill="1" applyBorder="1" applyAlignment="1">
      <alignment horizontal="right" vertical="justify"/>
    </xf>
    <xf numFmtId="43" fontId="10" fillId="2" borderId="19" xfId="2" quotePrefix="1" applyFont="1" applyFill="1" applyBorder="1" applyAlignment="1">
      <alignment horizontal="left"/>
    </xf>
    <xf numFmtId="43" fontId="12" fillId="2" borderId="16" xfId="2" applyFont="1" applyFill="1" applyBorder="1" applyAlignment="1">
      <alignment horizontal="right"/>
    </xf>
    <xf numFmtId="165" fontId="12" fillId="2" borderId="16" xfId="2" applyNumberFormat="1" applyFont="1" applyFill="1" applyBorder="1"/>
    <xf numFmtId="43" fontId="12" fillId="0" borderId="16" xfId="2" applyFont="1" applyBorder="1" applyAlignment="1"/>
    <xf numFmtId="164" fontId="10" fillId="0" borderId="10" xfId="2" applyNumberFormat="1" applyFont="1" applyFill="1" applyBorder="1" applyAlignment="1">
      <alignment horizontal="right" vertical="justify"/>
    </xf>
    <xf numFmtId="43" fontId="10" fillId="0" borderId="4" xfId="2" quotePrefix="1" applyFont="1" applyFill="1" applyBorder="1" applyAlignment="1">
      <alignment horizontal="left"/>
    </xf>
    <xf numFmtId="43" fontId="18" fillId="0" borderId="10" xfId="2" applyFont="1" applyFill="1" applyBorder="1" applyAlignment="1">
      <alignment horizontal="right"/>
    </xf>
    <xf numFmtId="165" fontId="18" fillId="0" borderId="10" xfId="2" applyNumberFormat="1" applyFont="1" applyFill="1" applyBorder="1"/>
    <xf numFmtId="43" fontId="12" fillId="0" borderId="10" xfId="2" applyFont="1" applyBorder="1" applyAlignment="1"/>
    <xf numFmtId="43" fontId="13" fillId="0" borderId="10" xfId="2" applyFont="1" applyBorder="1" applyAlignment="1"/>
    <xf numFmtId="43" fontId="0" fillId="0" borderId="5" xfId="1" applyFont="1" applyBorder="1" applyAlignment="1"/>
    <xf numFmtId="0" fontId="31" fillId="0" borderId="13" xfId="0" applyFont="1" applyBorder="1" applyAlignment="1">
      <alignment vertical="center" wrapText="1"/>
    </xf>
    <xf numFmtId="0" fontId="31" fillId="0" borderId="14" xfId="0" applyFont="1" applyBorder="1" applyAlignment="1">
      <alignment vertical="center" wrapText="1"/>
    </xf>
    <xf numFmtId="43" fontId="30" fillId="0" borderId="12" xfId="0" applyNumberFormat="1" applyFont="1" applyBorder="1" applyAlignment="1">
      <alignment vertical="center" wrapText="1"/>
    </xf>
    <xf numFmtId="0" fontId="32" fillId="0" borderId="0" xfId="0" applyFont="1"/>
    <xf numFmtId="43" fontId="0" fillId="0" borderId="0" xfId="1" applyFont="1"/>
    <xf numFmtId="165" fontId="4" fillId="2" borderId="1" xfId="1" applyNumberFormat="1" applyFont="1" applyFill="1" applyBorder="1" applyAlignment="1">
      <alignment horizontal="center"/>
    </xf>
    <xf numFmtId="0" fontId="2" fillId="0" borderId="0" xfId="0" applyFont="1"/>
    <xf numFmtId="43" fontId="0" fillId="0" borderId="0" xfId="0" applyNumberFormat="1"/>
    <xf numFmtId="0" fontId="7" fillId="3" borderId="20" xfId="0" applyFont="1" applyFill="1" applyBorder="1" applyAlignment="1">
      <alignment horizontal="right" vertical="top"/>
    </xf>
    <xf numFmtId="0" fontId="7" fillId="3" borderId="21" xfId="0" applyFont="1" applyFill="1" applyBorder="1" applyAlignment="1">
      <alignment horizontal="center" vertical="center"/>
    </xf>
    <xf numFmtId="2" fontId="8" fillId="3" borderId="21" xfId="0" applyNumberFormat="1" applyFont="1" applyFill="1" applyBorder="1" applyAlignment="1">
      <alignment horizontal="center" vertical="center"/>
    </xf>
    <xf numFmtId="43" fontId="7" fillId="3" borderId="21" xfId="1" applyFont="1" applyFill="1" applyBorder="1" applyAlignment="1">
      <alignment horizontal="center" vertical="center" wrapText="1"/>
    </xf>
    <xf numFmtId="4" fontId="7" fillId="3" borderId="22" xfId="0" applyNumberFormat="1" applyFont="1" applyFill="1" applyBorder="1" applyAlignment="1">
      <alignment horizontal="center" vertical="center" wrapText="1"/>
    </xf>
    <xf numFmtId="164" fontId="10" fillId="2" borderId="23" xfId="1" applyNumberFormat="1" applyFont="1" applyFill="1" applyBorder="1" applyAlignment="1">
      <alignment horizontal="right" vertical="justify"/>
    </xf>
    <xf numFmtId="43" fontId="4" fillId="0" borderId="24" xfId="1" applyFont="1" applyBorder="1" applyAlignment="1"/>
    <xf numFmtId="164" fontId="10" fillId="4" borderId="23" xfId="1" applyNumberFormat="1" applyFont="1" applyFill="1" applyBorder="1" applyAlignment="1">
      <alignment horizontal="right" vertical="justify"/>
    </xf>
    <xf numFmtId="164" fontId="11" fillId="2" borderId="23" xfId="1" applyNumberFormat="1" applyFont="1" applyFill="1" applyBorder="1" applyAlignment="1">
      <alignment horizontal="right" vertical="justify"/>
    </xf>
    <xf numFmtId="167" fontId="12" fillId="0" borderId="23" xfId="1" applyNumberFormat="1" applyFont="1" applyBorder="1" applyAlignment="1">
      <alignment horizontal="right" vertical="justify"/>
    </xf>
    <xf numFmtId="168" fontId="8" fillId="4" borderId="23" xfId="1" applyNumberFormat="1" applyFont="1" applyFill="1" applyBorder="1" applyAlignment="1">
      <alignment horizontal="justify" vertical="top"/>
    </xf>
    <xf numFmtId="164" fontId="12" fillId="0" borderId="23" xfId="1" applyNumberFormat="1" applyFont="1" applyBorder="1" applyAlignment="1">
      <alignment horizontal="right" vertical="justify"/>
    </xf>
    <xf numFmtId="167" fontId="11" fillId="0" borderId="25" xfId="1" applyNumberFormat="1" applyFont="1" applyBorder="1" applyAlignment="1">
      <alignment horizontal="right" vertical="justify"/>
    </xf>
    <xf numFmtId="43" fontId="12" fillId="0" borderId="26" xfId="1" applyFont="1" applyBorder="1" applyAlignment="1"/>
    <xf numFmtId="43" fontId="12" fillId="0" borderId="21" xfId="1" applyFont="1" applyBorder="1" applyAlignment="1"/>
    <xf numFmtId="164" fontId="18" fillId="0" borderId="20" xfId="1" applyNumberFormat="1" applyFont="1" applyFill="1" applyBorder="1" applyAlignment="1">
      <alignment horizontal="right" vertical="justify"/>
    </xf>
    <xf numFmtId="43" fontId="33" fillId="0" borderId="27" xfId="1" quotePrefix="1" applyFont="1" applyFill="1" applyBorder="1" applyAlignment="1">
      <alignment horizontal="left"/>
    </xf>
    <xf numFmtId="43" fontId="18" fillId="0" borderId="28" xfId="1" applyFont="1" applyFill="1" applyBorder="1" applyAlignment="1">
      <alignment horizontal="right"/>
    </xf>
    <xf numFmtId="165" fontId="18" fillId="0" borderId="21" xfId="1" applyNumberFormat="1" applyFont="1" applyFill="1" applyBorder="1"/>
    <xf numFmtId="43" fontId="18" fillId="0" borderId="22" xfId="1" applyFont="1" applyBorder="1" applyAlignment="1"/>
    <xf numFmtId="43" fontId="33" fillId="0" borderId="22" xfId="1" applyFont="1" applyBorder="1" applyAlignment="1"/>
    <xf numFmtId="43" fontId="6" fillId="4" borderId="1" xfId="1" applyFont="1" applyFill="1" applyBorder="1" applyAlignment="1">
      <alignment horizontal="left"/>
    </xf>
    <xf numFmtId="43" fontId="8" fillId="2" borderId="1" xfId="1" quotePrefix="1" applyFont="1" applyFill="1" applyBorder="1" applyAlignment="1">
      <alignment horizontal="center"/>
    </xf>
    <xf numFmtId="43" fontId="6" fillId="4" borderId="1" xfId="1" applyFont="1" applyFill="1" applyBorder="1" applyAlignment="1">
      <alignment horizontal="center"/>
    </xf>
    <xf numFmtId="167" fontId="18" fillId="0" borderId="23" xfId="1" applyNumberFormat="1" applyFont="1" applyBorder="1" applyAlignment="1">
      <alignment horizontal="right" vertical="justify"/>
    </xf>
    <xf numFmtId="40" fontId="5" fillId="2" borderId="1" xfId="1" applyNumberFormat="1" applyFont="1" applyFill="1" applyBorder="1" applyAlignment="1">
      <alignment horizontal="justify" wrapText="1"/>
    </xf>
    <xf numFmtId="40" fontId="35" fillId="2" borderId="1" xfId="1" applyNumberFormat="1" applyFont="1" applyFill="1" applyBorder="1" applyAlignment="1">
      <alignment horizontal="justify" vertical="top" wrapText="1"/>
    </xf>
    <xf numFmtId="43" fontId="16" fillId="4" borderId="1" xfId="1" applyFont="1" applyFill="1" applyBorder="1" applyAlignment="1">
      <alignment horizontal="center"/>
    </xf>
    <xf numFmtId="43" fontId="8" fillId="2" borderId="0" xfId="1" quotePrefix="1" applyFont="1" applyFill="1" applyBorder="1" applyAlignment="1">
      <alignment horizontal="center"/>
    </xf>
    <xf numFmtId="43" fontId="4" fillId="0" borderId="5" xfId="1" applyFont="1" applyBorder="1" applyAlignment="1">
      <alignment horizontal="center"/>
    </xf>
    <xf numFmtId="40" fontId="4" fillId="2" borderId="1" xfId="1" applyNumberFormat="1" applyFont="1" applyFill="1" applyBorder="1" applyAlignment="1">
      <alignment horizontal="left" vertical="top" wrapText="1"/>
    </xf>
    <xf numFmtId="40" fontId="4" fillId="2" borderId="1" xfId="1" applyNumberFormat="1" applyFont="1" applyFill="1" applyBorder="1" applyAlignment="1">
      <alignment vertical="top" wrapText="1"/>
    </xf>
    <xf numFmtId="40" fontId="38" fillId="2" borderId="1" xfId="1" applyNumberFormat="1" applyFont="1" applyFill="1" applyBorder="1" applyAlignment="1">
      <alignment horizontal="left" vertical="top" wrapText="1"/>
    </xf>
    <xf numFmtId="168" fontId="8" fillId="4" borderId="23" xfId="1" applyNumberFormat="1" applyFont="1" applyFill="1" applyBorder="1" applyAlignment="1">
      <alignment horizontal="left" vertical="top"/>
    </xf>
    <xf numFmtId="167" fontId="12" fillId="0" borderId="0" xfId="1" applyNumberFormat="1" applyFont="1" applyBorder="1" applyAlignment="1">
      <alignment horizontal="right" vertical="justify"/>
    </xf>
    <xf numFmtId="40" fontId="4" fillId="2" borderId="6" xfId="1" applyNumberFormat="1" applyFont="1" applyFill="1" applyBorder="1" applyAlignment="1">
      <alignment horizontal="left" vertical="top" wrapText="1"/>
    </xf>
    <xf numFmtId="164" fontId="18" fillId="0" borderId="23" xfId="1" applyNumberFormat="1" applyFont="1" applyFill="1" applyBorder="1" applyAlignment="1">
      <alignment horizontal="right" vertical="justify"/>
    </xf>
    <xf numFmtId="43" fontId="18" fillId="0" borderId="5" xfId="1" applyFont="1" applyFill="1" applyBorder="1" applyAlignment="1">
      <alignment horizontal="right"/>
    </xf>
    <xf numFmtId="165" fontId="18" fillId="0" borderId="1" xfId="1" applyNumberFormat="1" applyFont="1" applyFill="1" applyBorder="1"/>
    <xf numFmtId="43" fontId="33" fillId="0" borderId="24" xfId="1" applyFont="1" applyBorder="1" applyAlignment="1"/>
    <xf numFmtId="40" fontId="4" fillId="2" borderId="0" xfId="1" applyNumberFormat="1" applyFont="1" applyFill="1" applyBorder="1" applyAlignment="1">
      <alignment horizontal="left" vertical="top" wrapText="1"/>
    </xf>
    <xf numFmtId="43" fontId="4" fillId="0" borderId="0" xfId="1" applyFont="1" applyBorder="1" applyAlignment="1">
      <alignment horizontal="center"/>
    </xf>
    <xf numFmtId="43" fontId="4" fillId="0" borderId="0" xfId="1" applyFont="1" applyBorder="1" applyAlignment="1"/>
    <xf numFmtId="40" fontId="5" fillId="2" borderId="1" xfId="1" applyNumberFormat="1" applyFont="1" applyFill="1" applyBorder="1" applyAlignment="1">
      <alignment horizontal="left" vertical="top" wrapText="1"/>
    </xf>
    <xf numFmtId="40" fontId="5" fillId="2" borderId="6" xfId="1" applyNumberFormat="1" applyFont="1" applyFill="1" applyBorder="1" applyAlignment="1">
      <alignment horizontal="left" vertical="top" wrapText="1"/>
    </xf>
    <xf numFmtId="0" fontId="0" fillId="0" borderId="0" xfId="0" applyBorder="1"/>
    <xf numFmtId="0" fontId="2" fillId="0" borderId="0" xfId="0" applyFont="1" applyBorder="1"/>
    <xf numFmtId="0" fontId="40" fillId="0" borderId="0" xfId="0" applyFont="1" applyBorder="1"/>
    <xf numFmtId="0" fontId="14" fillId="0" borderId="0" xfId="0" applyFont="1" applyBorder="1"/>
    <xf numFmtId="167" fontId="12" fillId="0" borderId="29" xfId="1" applyNumberFormat="1" applyFont="1" applyBorder="1" applyAlignment="1">
      <alignment horizontal="right" vertical="justify"/>
    </xf>
    <xf numFmtId="43" fontId="4" fillId="0" borderId="1" xfId="1" applyFont="1" applyBorder="1" applyAlignment="1">
      <alignment horizontal="center" vertical="center"/>
    </xf>
    <xf numFmtId="43" fontId="4" fillId="0" borderId="24" xfId="1" applyFont="1" applyBorder="1" applyAlignment="1">
      <alignment horizontal="center" vertical="center"/>
    </xf>
    <xf numFmtId="40" fontId="4" fillId="2" borderId="6" xfId="1" applyNumberFormat="1" applyFont="1" applyFill="1" applyBorder="1" applyAlignment="1">
      <alignment vertical="center" wrapText="1"/>
    </xf>
    <xf numFmtId="40" fontId="1" fillId="2" borderId="6" xfId="1" applyNumberFormat="1" applyFont="1" applyFill="1" applyBorder="1" applyAlignment="1">
      <alignment horizontal="left" vertical="top" wrapText="1"/>
    </xf>
    <xf numFmtId="43" fontId="1" fillId="0" borderId="1" xfId="1" applyFont="1" applyBorder="1" applyAlignment="1">
      <alignment horizontal="center"/>
    </xf>
    <xf numFmtId="43" fontId="1" fillId="0" borderId="1" xfId="1" applyFont="1" applyBorder="1" applyAlignment="1"/>
    <xf numFmtId="43" fontId="1" fillId="0" borderId="24" xfId="1" applyFont="1" applyBorder="1" applyAlignment="1"/>
    <xf numFmtId="43" fontId="1" fillId="0" borderId="1" xfId="1" applyFont="1" applyBorder="1" applyAlignment="1">
      <alignment horizontal="center" vertical="center"/>
    </xf>
    <xf numFmtId="40" fontId="0" fillId="2" borderId="6" xfId="1" applyNumberFormat="1" applyFont="1" applyFill="1" applyBorder="1" applyAlignment="1">
      <alignment horizontal="left" vertical="top" wrapText="1"/>
    </xf>
    <xf numFmtId="40" fontId="1" fillId="2" borderId="1" xfId="1" applyNumberFormat="1" applyFont="1" applyFill="1" applyBorder="1" applyAlignment="1">
      <alignment horizontal="left" vertical="top" wrapText="1"/>
    </xf>
    <xf numFmtId="43" fontId="1" fillId="0" borderId="1" xfId="1" applyFont="1" applyBorder="1" applyAlignment="1">
      <alignment horizontal="right"/>
    </xf>
    <xf numFmtId="165" fontId="1" fillId="0" borderId="1" xfId="1" applyNumberFormat="1" applyFont="1" applyBorder="1" applyAlignment="1">
      <alignment horizontal="center"/>
    </xf>
    <xf numFmtId="167" fontId="41" fillId="0" borderId="23" xfId="1" applyNumberFormat="1" applyFont="1" applyBorder="1" applyAlignment="1">
      <alignment horizontal="right" vertical="justify"/>
    </xf>
    <xf numFmtId="164" fontId="10" fillId="0" borderId="0" xfId="1" applyNumberFormat="1" applyFont="1" applyFill="1" applyBorder="1" applyAlignment="1">
      <alignment horizontal="right" vertical="justify"/>
    </xf>
    <xf numFmtId="43" fontId="42" fillId="0" borderId="0" xfId="1" quotePrefix="1" applyFont="1" applyFill="1" applyBorder="1" applyAlignment="1">
      <alignment horizontal="left"/>
    </xf>
    <xf numFmtId="43" fontId="18" fillId="0" borderId="0" xfId="1" applyFont="1" applyFill="1" applyBorder="1" applyAlignment="1">
      <alignment horizontal="right"/>
    </xf>
    <xf numFmtId="165" fontId="10" fillId="0" borderId="0" xfId="1" applyNumberFormat="1" applyFont="1" applyFill="1" applyBorder="1"/>
    <xf numFmtId="164" fontId="10" fillId="2" borderId="34" xfId="1" applyNumberFormat="1" applyFont="1" applyFill="1" applyBorder="1" applyAlignment="1">
      <alignment horizontal="right"/>
    </xf>
    <xf numFmtId="43" fontId="10" fillId="2" borderId="35" xfId="1" applyFont="1" applyFill="1" applyBorder="1" applyAlignment="1">
      <alignment horizontal="center"/>
    </xf>
    <xf numFmtId="43" fontId="10" fillId="2" borderId="36" xfId="1" applyFont="1" applyFill="1" applyBorder="1" applyAlignment="1">
      <alignment horizontal="center"/>
    </xf>
    <xf numFmtId="43" fontId="10" fillId="2" borderId="37" xfId="1" applyFont="1" applyFill="1" applyBorder="1" applyAlignment="1"/>
    <xf numFmtId="164" fontId="11" fillId="2" borderId="38" xfId="1" applyNumberFormat="1" applyFont="1" applyFill="1" applyBorder="1" applyAlignment="1">
      <alignment horizontal="right" vertical="justify"/>
    </xf>
    <xf numFmtId="43" fontId="11" fillId="2" borderId="0" xfId="1" applyFont="1" applyFill="1" applyBorder="1" applyAlignment="1">
      <alignment horizontal="center"/>
    </xf>
    <xf numFmtId="43" fontId="11" fillId="2" borderId="39" xfId="1" applyFont="1" applyFill="1" applyBorder="1" applyAlignment="1">
      <alignment horizontal="center"/>
    </xf>
    <xf numFmtId="43" fontId="11" fillId="2" borderId="40" xfId="1" applyFont="1" applyFill="1" applyBorder="1" applyAlignment="1">
      <alignment horizontal="center"/>
    </xf>
    <xf numFmtId="164" fontId="18" fillId="4" borderId="38" xfId="1" applyNumberFormat="1" applyFont="1" applyFill="1" applyBorder="1" applyAlignment="1">
      <alignment horizontal="right"/>
    </xf>
    <xf numFmtId="43" fontId="18" fillId="4" borderId="0" xfId="1" applyFont="1" applyFill="1" applyBorder="1" applyAlignment="1">
      <alignment horizontal="left"/>
    </xf>
    <xf numFmtId="43" fontId="11" fillId="0" borderId="41" xfId="1" applyFont="1" applyBorder="1" applyAlignment="1">
      <alignment horizontal="center"/>
    </xf>
    <xf numFmtId="43" fontId="11" fillId="0" borderId="42" xfId="1" applyFont="1" applyBorder="1" applyAlignment="1"/>
    <xf numFmtId="165" fontId="11" fillId="2" borderId="42" xfId="1" applyNumberFormat="1" applyFont="1" applyFill="1" applyBorder="1"/>
    <xf numFmtId="164" fontId="10" fillId="4" borderId="38" xfId="1" applyNumberFormat="1" applyFont="1" applyFill="1" applyBorder="1" applyAlignment="1">
      <alignment horizontal="right" vertical="justify"/>
    </xf>
    <xf numFmtId="43" fontId="10" fillId="4" borderId="0" xfId="1" applyFont="1" applyFill="1" applyBorder="1"/>
    <xf numFmtId="43" fontId="11" fillId="4" borderId="41" xfId="1" applyFont="1" applyFill="1" applyBorder="1" applyAlignment="1">
      <alignment horizontal="right"/>
    </xf>
    <xf numFmtId="166" fontId="11" fillId="4" borderId="42" xfId="1" applyNumberFormat="1" applyFont="1" applyFill="1" applyBorder="1" applyAlignment="1">
      <alignment horizontal="center"/>
    </xf>
    <xf numFmtId="164" fontId="10" fillId="4" borderId="43" xfId="1" applyNumberFormat="1" applyFont="1" applyFill="1" applyBorder="1" applyAlignment="1">
      <alignment horizontal="right" vertical="justify"/>
    </xf>
    <xf numFmtId="43" fontId="10" fillId="4" borderId="44" xfId="1" applyFont="1" applyFill="1" applyBorder="1"/>
    <xf numFmtId="43" fontId="10" fillId="4" borderId="45" xfId="1" applyFont="1" applyFill="1" applyBorder="1" applyAlignment="1">
      <alignment horizontal="right"/>
    </xf>
    <xf numFmtId="166" fontId="11" fillId="4" borderId="46" xfId="1" applyNumberFormat="1" applyFont="1" applyFill="1" applyBorder="1" applyAlignment="1">
      <alignment horizontal="center"/>
    </xf>
    <xf numFmtId="164" fontId="10" fillId="4" borderId="34" xfId="1" applyNumberFormat="1" applyFont="1" applyFill="1" applyBorder="1" applyAlignment="1">
      <alignment horizontal="right" vertical="justify"/>
    </xf>
    <xf numFmtId="43" fontId="25" fillId="4" borderId="47" xfId="1" applyFont="1" applyFill="1" applyBorder="1"/>
    <xf numFmtId="43" fontId="12" fillId="4" borderId="48" xfId="1" applyFont="1" applyFill="1" applyBorder="1" applyAlignment="1">
      <alignment horizontal="right"/>
    </xf>
    <xf numFmtId="166" fontId="11" fillId="4" borderId="37" xfId="1" applyNumberFormat="1" applyFont="1" applyFill="1" applyBorder="1" applyAlignment="1">
      <alignment horizontal="center"/>
    </xf>
    <xf numFmtId="0" fontId="12" fillId="0" borderId="0" xfId="0" applyFont="1"/>
    <xf numFmtId="43" fontId="12" fillId="0" borderId="0" xfId="1" applyFont="1"/>
    <xf numFmtId="0" fontId="43" fillId="0" borderId="0" xfId="0" applyFont="1" applyAlignment="1">
      <alignment vertical="center" wrapText="1"/>
    </xf>
    <xf numFmtId="43" fontId="0" fillId="0" borderId="1" xfId="1" applyFont="1" applyBorder="1" applyAlignment="1">
      <alignment horizontal="right"/>
    </xf>
    <xf numFmtId="0" fontId="30" fillId="0" borderId="13"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2" xfId="0" applyFont="1" applyBorder="1" applyAlignment="1">
      <alignment horizontal="center" vertical="center" wrapText="1"/>
    </xf>
    <xf numFmtId="0" fontId="34" fillId="0" borderId="0" xfId="0" applyFont="1" applyBorder="1" applyAlignment="1">
      <alignment horizontal="center" vertical="center"/>
    </xf>
    <xf numFmtId="40" fontId="39" fillId="6" borderId="6" xfId="2" applyNumberFormat="1" applyFont="1" applyFill="1" applyBorder="1" applyAlignment="1">
      <alignment horizontal="center" wrapText="1"/>
    </xf>
    <xf numFmtId="40" fontId="39" fillId="6" borderId="0" xfId="2" applyNumberFormat="1" applyFont="1" applyFill="1" applyBorder="1" applyAlignment="1">
      <alignment horizontal="center" wrapText="1"/>
    </xf>
    <xf numFmtId="40" fontId="39" fillId="6" borderId="5" xfId="2" applyNumberFormat="1" applyFont="1" applyFill="1" applyBorder="1" applyAlignment="1">
      <alignment horizontal="center" wrapText="1"/>
    </xf>
    <xf numFmtId="40" fontId="39" fillId="6" borderId="29" xfId="2" applyNumberFormat="1" applyFont="1" applyFill="1" applyBorder="1" applyAlignment="1">
      <alignment horizontal="center" wrapText="1"/>
    </xf>
    <xf numFmtId="40" fontId="39" fillId="6" borderId="30" xfId="2" applyNumberFormat="1" applyFont="1" applyFill="1" applyBorder="1" applyAlignment="1">
      <alignment horizontal="center" wrapText="1"/>
    </xf>
    <xf numFmtId="0" fontId="0" fillId="0" borderId="0" xfId="0" applyBorder="1" applyAlignment="1">
      <alignment horizontal="center"/>
    </xf>
    <xf numFmtId="164" fontId="29" fillId="0" borderId="31" xfId="1" applyNumberFormat="1" applyFont="1" applyFill="1" applyBorder="1" applyAlignment="1">
      <alignment horizontal="center" vertical="center" wrapText="1"/>
    </xf>
    <xf numFmtId="164" fontId="29" fillId="0" borderId="33" xfId="1" applyNumberFormat="1" applyFont="1" applyFill="1" applyBorder="1" applyAlignment="1">
      <alignment horizontal="center" vertical="center" wrapText="1"/>
    </xf>
    <xf numFmtId="164" fontId="29" fillId="0" borderId="32" xfId="1" applyNumberFormat="1" applyFont="1" applyFill="1" applyBorder="1" applyAlignment="1">
      <alignment horizontal="center" vertical="center" wrapText="1"/>
    </xf>
    <xf numFmtId="43" fontId="18" fillId="0" borderId="31" xfId="1" applyFont="1" applyFill="1" applyBorder="1" applyAlignment="1">
      <alignment horizontal="center" vertical="center"/>
    </xf>
    <xf numFmtId="43" fontId="18" fillId="0" borderId="33" xfId="1" applyFont="1" applyFill="1" applyBorder="1" applyAlignment="1">
      <alignment horizontal="center" vertical="center"/>
    </xf>
    <xf numFmtId="43" fontId="18" fillId="0" borderId="32" xfId="1" applyFont="1" applyFill="1" applyBorder="1" applyAlignment="1">
      <alignment horizontal="center" vertical="center"/>
    </xf>
  </cellXfs>
  <cellStyles count="3">
    <cellStyle name="Comma" xfId="1" builtinId="3"/>
    <cellStyle name="Comma 2" xfId="2" xr:uid="{00000000-0005-0000-0000-000001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OQ-Laundary%20Renov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Kiosk"/>
      <sheetName val="Laundary"/>
      <sheetName val="Sheet1"/>
    </sheetNames>
    <sheetDataSet>
      <sheetData sheetId="0"/>
      <sheetData sheetId="1"/>
      <sheetData sheetId="2">
        <row r="5">
          <cell r="B5" t="str">
            <v>GENERAL</v>
          </cell>
        </row>
        <row r="19">
          <cell r="B19" t="str">
            <v>Demolition</v>
          </cell>
        </row>
        <row r="36">
          <cell r="B36" t="str">
            <v>CONCRETE WORKS</v>
          </cell>
        </row>
        <row r="82">
          <cell r="B82" t="str">
            <v>DOOR &amp; WINDOWS</v>
          </cell>
        </row>
        <row r="101">
          <cell r="B101" t="str">
            <v>PLUMBING &amp; DRAINAGE</v>
          </cell>
        </row>
        <row r="117">
          <cell r="B117" t="str">
            <v>ELECTRICAL INSTALLATION</v>
          </cell>
        </row>
        <row r="188">
          <cell r="B188" t="str">
            <v>GENERAL</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6"/>
  <sheetViews>
    <sheetView view="pageBreakPreview" topLeftCell="A223" zoomScale="60" zoomScaleNormal="100" workbookViewId="0">
      <selection activeCell="B265" sqref="B265"/>
    </sheetView>
  </sheetViews>
  <sheetFormatPr defaultColWidth="8.85546875" defaultRowHeight="15"/>
  <cols>
    <col min="1" max="1" width="6.42578125" style="81" customWidth="1"/>
    <col min="2" max="2" width="60.28515625" style="82" customWidth="1"/>
    <col min="3" max="3" width="7" style="83" bestFit="1" customWidth="1"/>
    <col min="4" max="4" width="9.42578125" style="84" customWidth="1"/>
    <col min="5" max="5" width="12.28515625" style="85" customWidth="1"/>
    <col min="6" max="6" width="20.42578125" style="85" bestFit="1" customWidth="1"/>
    <col min="7" max="253" width="9.140625" style="27"/>
    <col min="254" max="254" width="6.42578125" style="27" customWidth="1"/>
    <col min="255" max="255" width="60.28515625" style="27" customWidth="1"/>
    <col min="256" max="256" width="7" style="27" bestFit="1" customWidth="1"/>
    <col min="257" max="257" width="9.42578125" style="27" customWidth="1"/>
    <col min="258" max="259" width="10.42578125" style="27" customWidth="1"/>
    <col min="260" max="261" width="15.28515625" style="27" customWidth="1"/>
    <col min="262" max="262" width="18.28515625" style="27" customWidth="1"/>
    <col min="263" max="509" width="9.140625" style="27"/>
    <col min="510" max="510" width="6.42578125" style="27" customWidth="1"/>
    <col min="511" max="511" width="60.28515625" style="27" customWidth="1"/>
    <col min="512" max="512" width="7" style="27" bestFit="1" customWidth="1"/>
    <col min="513" max="513" width="9.42578125" style="27" customWidth="1"/>
    <col min="514" max="515" width="10.42578125" style="27" customWidth="1"/>
    <col min="516" max="517" width="15.28515625" style="27" customWidth="1"/>
    <col min="518" max="518" width="18.28515625" style="27" customWidth="1"/>
    <col min="519" max="765" width="9.140625" style="27"/>
    <col min="766" max="766" width="6.42578125" style="27" customWidth="1"/>
    <col min="767" max="767" width="60.28515625" style="27" customWidth="1"/>
    <col min="768" max="768" width="7" style="27" bestFit="1" customWidth="1"/>
    <col min="769" max="769" width="9.42578125" style="27" customWidth="1"/>
    <col min="770" max="771" width="10.42578125" style="27" customWidth="1"/>
    <col min="772" max="773" width="15.28515625" style="27" customWidth="1"/>
    <col min="774" max="774" width="18.28515625" style="27" customWidth="1"/>
    <col min="775" max="1021" width="9.140625" style="27"/>
    <col min="1022" max="1022" width="6.42578125" style="27" customWidth="1"/>
    <col min="1023" max="1023" width="60.28515625" style="27" customWidth="1"/>
    <col min="1024" max="1024" width="7" style="27" bestFit="1" customWidth="1"/>
    <col min="1025" max="1025" width="9.42578125" style="27" customWidth="1"/>
    <col min="1026" max="1027" width="10.42578125" style="27" customWidth="1"/>
    <col min="1028" max="1029" width="15.28515625" style="27" customWidth="1"/>
    <col min="1030" max="1030" width="18.28515625" style="27" customWidth="1"/>
    <col min="1031" max="1277" width="9.140625" style="27"/>
    <col min="1278" max="1278" width="6.42578125" style="27" customWidth="1"/>
    <col min="1279" max="1279" width="60.28515625" style="27" customWidth="1"/>
    <col min="1280" max="1280" width="7" style="27" bestFit="1" customWidth="1"/>
    <col min="1281" max="1281" width="9.42578125" style="27" customWidth="1"/>
    <col min="1282" max="1283" width="10.42578125" style="27" customWidth="1"/>
    <col min="1284" max="1285" width="15.28515625" style="27" customWidth="1"/>
    <col min="1286" max="1286" width="18.28515625" style="27" customWidth="1"/>
    <col min="1287" max="1533" width="9.140625" style="27"/>
    <col min="1534" max="1534" width="6.42578125" style="27" customWidth="1"/>
    <col min="1535" max="1535" width="60.28515625" style="27" customWidth="1"/>
    <col min="1536" max="1536" width="7" style="27" bestFit="1" customWidth="1"/>
    <col min="1537" max="1537" width="9.42578125" style="27" customWidth="1"/>
    <col min="1538" max="1539" width="10.42578125" style="27" customWidth="1"/>
    <col min="1540" max="1541" width="15.28515625" style="27" customWidth="1"/>
    <col min="1542" max="1542" width="18.28515625" style="27" customWidth="1"/>
    <col min="1543" max="1789" width="9.140625" style="27"/>
    <col min="1790" max="1790" width="6.42578125" style="27" customWidth="1"/>
    <col min="1791" max="1791" width="60.28515625" style="27" customWidth="1"/>
    <col min="1792" max="1792" width="7" style="27" bestFit="1" customWidth="1"/>
    <col min="1793" max="1793" width="9.42578125" style="27" customWidth="1"/>
    <col min="1794" max="1795" width="10.42578125" style="27" customWidth="1"/>
    <col min="1796" max="1797" width="15.28515625" style="27" customWidth="1"/>
    <col min="1798" max="1798" width="18.28515625" style="27" customWidth="1"/>
    <col min="1799" max="2045" width="9.140625" style="27"/>
    <col min="2046" max="2046" width="6.42578125" style="27" customWidth="1"/>
    <col min="2047" max="2047" width="60.28515625" style="27" customWidth="1"/>
    <col min="2048" max="2048" width="7" style="27" bestFit="1" customWidth="1"/>
    <col min="2049" max="2049" width="9.42578125" style="27" customWidth="1"/>
    <col min="2050" max="2051" width="10.42578125" style="27" customWidth="1"/>
    <col min="2052" max="2053" width="15.28515625" style="27" customWidth="1"/>
    <col min="2054" max="2054" width="18.28515625" style="27" customWidth="1"/>
    <col min="2055" max="2301" width="9.140625" style="27"/>
    <col min="2302" max="2302" width="6.42578125" style="27" customWidth="1"/>
    <col min="2303" max="2303" width="60.28515625" style="27" customWidth="1"/>
    <col min="2304" max="2304" width="7" style="27" bestFit="1" customWidth="1"/>
    <col min="2305" max="2305" width="9.42578125" style="27" customWidth="1"/>
    <col min="2306" max="2307" width="10.42578125" style="27" customWidth="1"/>
    <col min="2308" max="2309" width="15.28515625" style="27" customWidth="1"/>
    <col min="2310" max="2310" width="18.28515625" style="27" customWidth="1"/>
    <col min="2311" max="2557" width="9.140625" style="27"/>
    <col min="2558" max="2558" width="6.42578125" style="27" customWidth="1"/>
    <col min="2559" max="2559" width="60.28515625" style="27" customWidth="1"/>
    <col min="2560" max="2560" width="7" style="27" bestFit="1" customWidth="1"/>
    <col min="2561" max="2561" width="9.42578125" style="27" customWidth="1"/>
    <col min="2562" max="2563" width="10.42578125" style="27" customWidth="1"/>
    <col min="2564" max="2565" width="15.28515625" style="27" customWidth="1"/>
    <col min="2566" max="2566" width="18.28515625" style="27" customWidth="1"/>
    <col min="2567" max="2813" width="9.140625" style="27"/>
    <col min="2814" max="2814" width="6.42578125" style="27" customWidth="1"/>
    <col min="2815" max="2815" width="60.28515625" style="27" customWidth="1"/>
    <col min="2816" max="2816" width="7" style="27" bestFit="1" customWidth="1"/>
    <col min="2817" max="2817" width="9.42578125" style="27" customWidth="1"/>
    <col min="2818" max="2819" width="10.42578125" style="27" customWidth="1"/>
    <col min="2820" max="2821" width="15.28515625" style="27" customWidth="1"/>
    <col min="2822" max="2822" width="18.28515625" style="27" customWidth="1"/>
    <col min="2823" max="3069" width="9.140625" style="27"/>
    <col min="3070" max="3070" width="6.42578125" style="27" customWidth="1"/>
    <col min="3071" max="3071" width="60.28515625" style="27" customWidth="1"/>
    <col min="3072" max="3072" width="7" style="27" bestFit="1" customWidth="1"/>
    <col min="3073" max="3073" width="9.42578125" style="27" customWidth="1"/>
    <col min="3074" max="3075" width="10.42578125" style="27" customWidth="1"/>
    <col min="3076" max="3077" width="15.28515625" style="27" customWidth="1"/>
    <col min="3078" max="3078" width="18.28515625" style="27" customWidth="1"/>
    <col min="3079" max="3325" width="9.140625" style="27"/>
    <col min="3326" max="3326" width="6.42578125" style="27" customWidth="1"/>
    <col min="3327" max="3327" width="60.28515625" style="27" customWidth="1"/>
    <col min="3328" max="3328" width="7" style="27" bestFit="1" customWidth="1"/>
    <col min="3329" max="3329" width="9.42578125" style="27" customWidth="1"/>
    <col min="3330" max="3331" width="10.42578125" style="27" customWidth="1"/>
    <col min="3332" max="3333" width="15.28515625" style="27" customWidth="1"/>
    <col min="3334" max="3334" width="18.28515625" style="27" customWidth="1"/>
    <col min="3335" max="3581" width="9.140625" style="27"/>
    <col min="3582" max="3582" width="6.42578125" style="27" customWidth="1"/>
    <col min="3583" max="3583" width="60.28515625" style="27" customWidth="1"/>
    <col min="3584" max="3584" width="7" style="27" bestFit="1" customWidth="1"/>
    <col min="3585" max="3585" width="9.42578125" style="27" customWidth="1"/>
    <col min="3586" max="3587" width="10.42578125" style="27" customWidth="1"/>
    <col min="3588" max="3589" width="15.28515625" style="27" customWidth="1"/>
    <col min="3590" max="3590" width="18.28515625" style="27" customWidth="1"/>
    <col min="3591" max="3837" width="9.140625" style="27"/>
    <col min="3838" max="3838" width="6.42578125" style="27" customWidth="1"/>
    <col min="3839" max="3839" width="60.28515625" style="27" customWidth="1"/>
    <col min="3840" max="3840" width="7" style="27" bestFit="1" customWidth="1"/>
    <col min="3841" max="3841" width="9.42578125" style="27" customWidth="1"/>
    <col min="3842" max="3843" width="10.42578125" style="27" customWidth="1"/>
    <col min="3844" max="3845" width="15.28515625" style="27" customWidth="1"/>
    <col min="3846" max="3846" width="18.28515625" style="27" customWidth="1"/>
    <col min="3847" max="4093" width="9.140625" style="27"/>
    <col min="4094" max="4094" width="6.42578125" style="27" customWidth="1"/>
    <col min="4095" max="4095" width="60.28515625" style="27" customWidth="1"/>
    <col min="4096" max="4096" width="7" style="27" bestFit="1" customWidth="1"/>
    <col min="4097" max="4097" width="9.42578125" style="27" customWidth="1"/>
    <col min="4098" max="4099" width="10.42578125" style="27" customWidth="1"/>
    <col min="4100" max="4101" width="15.28515625" style="27" customWidth="1"/>
    <col min="4102" max="4102" width="18.28515625" style="27" customWidth="1"/>
    <col min="4103" max="4349" width="9.140625" style="27"/>
    <col min="4350" max="4350" width="6.42578125" style="27" customWidth="1"/>
    <col min="4351" max="4351" width="60.28515625" style="27" customWidth="1"/>
    <col min="4352" max="4352" width="7" style="27" bestFit="1" customWidth="1"/>
    <col min="4353" max="4353" width="9.42578125" style="27" customWidth="1"/>
    <col min="4354" max="4355" width="10.42578125" style="27" customWidth="1"/>
    <col min="4356" max="4357" width="15.28515625" style="27" customWidth="1"/>
    <col min="4358" max="4358" width="18.28515625" style="27" customWidth="1"/>
    <col min="4359" max="4605" width="9.140625" style="27"/>
    <col min="4606" max="4606" width="6.42578125" style="27" customWidth="1"/>
    <col min="4607" max="4607" width="60.28515625" style="27" customWidth="1"/>
    <col min="4608" max="4608" width="7" style="27" bestFit="1" customWidth="1"/>
    <col min="4609" max="4609" width="9.42578125" style="27" customWidth="1"/>
    <col min="4610" max="4611" width="10.42578125" style="27" customWidth="1"/>
    <col min="4612" max="4613" width="15.28515625" style="27" customWidth="1"/>
    <col min="4614" max="4614" width="18.28515625" style="27" customWidth="1"/>
    <col min="4615" max="4861" width="9.140625" style="27"/>
    <col min="4862" max="4862" width="6.42578125" style="27" customWidth="1"/>
    <col min="4863" max="4863" width="60.28515625" style="27" customWidth="1"/>
    <col min="4864" max="4864" width="7" style="27" bestFit="1" customWidth="1"/>
    <col min="4865" max="4865" width="9.42578125" style="27" customWidth="1"/>
    <col min="4866" max="4867" width="10.42578125" style="27" customWidth="1"/>
    <col min="4868" max="4869" width="15.28515625" style="27" customWidth="1"/>
    <col min="4870" max="4870" width="18.28515625" style="27" customWidth="1"/>
    <col min="4871" max="5117" width="9.140625" style="27"/>
    <col min="5118" max="5118" width="6.42578125" style="27" customWidth="1"/>
    <col min="5119" max="5119" width="60.28515625" style="27" customWidth="1"/>
    <col min="5120" max="5120" width="7" style="27" bestFit="1" customWidth="1"/>
    <col min="5121" max="5121" width="9.42578125" style="27" customWidth="1"/>
    <col min="5122" max="5123" width="10.42578125" style="27" customWidth="1"/>
    <col min="5124" max="5125" width="15.28515625" style="27" customWidth="1"/>
    <col min="5126" max="5126" width="18.28515625" style="27" customWidth="1"/>
    <col min="5127" max="5373" width="9.140625" style="27"/>
    <col min="5374" max="5374" width="6.42578125" style="27" customWidth="1"/>
    <col min="5375" max="5375" width="60.28515625" style="27" customWidth="1"/>
    <col min="5376" max="5376" width="7" style="27" bestFit="1" customWidth="1"/>
    <col min="5377" max="5377" width="9.42578125" style="27" customWidth="1"/>
    <col min="5378" max="5379" width="10.42578125" style="27" customWidth="1"/>
    <col min="5380" max="5381" width="15.28515625" style="27" customWidth="1"/>
    <col min="5382" max="5382" width="18.28515625" style="27" customWidth="1"/>
    <col min="5383" max="5629" width="9.140625" style="27"/>
    <col min="5630" max="5630" width="6.42578125" style="27" customWidth="1"/>
    <col min="5631" max="5631" width="60.28515625" style="27" customWidth="1"/>
    <col min="5632" max="5632" width="7" style="27" bestFit="1" customWidth="1"/>
    <col min="5633" max="5633" width="9.42578125" style="27" customWidth="1"/>
    <col min="5634" max="5635" width="10.42578125" style="27" customWidth="1"/>
    <col min="5636" max="5637" width="15.28515625" style="27" customWidth="1"/>
    <col min="5638" max="5638" width="18.28515625" style="27" customWidth="1"/>
    <col min="5639" max="5885" width="9.140625" style="27"/>
    <col min="5886" max="5886" width="6.42578125" style="27" customWidth="1"/>
    <col min="5887" max="5887" width="60.28515625" style="27" customWidth="1"/>
    <col min="5888" max="5888" width="7" style="27" bestFit="1" customWidth="1"/>
    <col min="5889" max="5889" width="9.42578125" style="27" customWidth="1"/>
    <col min="5890" max="5891" width="10.42578125" style="27" customWidth="1"/>
    <col min="5892" max="5893" width="15.28515625" style="27" customWidth="1"/>
    <col min="5894" max="5894" width="18.28515625" style="27" customWidth="1"/>
    <col min="5895" max="6141" width="9.140625" style="27"/>
    <col min="6142" max="6142" width="6.42578125" style="27" customWidth="1"/>
    <col min="6143" max="6143" width="60.28515625" style="27" customWidth="1"/>
    <col min="6144" max="6144" width="7" style="27" bestFit="1" customWidth="1"/>
    <col min="6145" max="6145" width="9.42578125" style="27" customWidth="1"/>
    <col min="6146" max="6147" width="10.42578125" style="27" customWidth="1"/>
    <col min="6148" max="6149" width="15.28515625" style="27" customWidth="1"/>
    <col min="6150" max="6150" width="18.28515625" style="27" customWidth="1"/>
    <col min="6151" max="6397" width="9.140625" style="27"/>
    <col min="6398" max="6398" width="6.42578125" style="27" customWidth="1"/>
    <col min="6399" max="6399" width="60.28515625" style="27" customWidth="1"/>
    <col min="6400" max="6400" width="7" style="27" bestFit="1" customWidth="1"/>
    <col min="6401" max="6401" width="9.42578125" style="27" customWidth="1"/>
    <col min="6402" max="6403" width="10.42578125" style="27" customWidth="1"/>
    <col min="6404" max="6405" width="15.28515625" style="27" customWidth="1"/>
    <col min="6406" max="6406" width="18.28515625" style="27" customWidth="1"/>
    <col min="6407" max="6653" width="9.140625" style="27"/>
    <col min="6654" max="6654" width="6.42578125" style="27" customWidth="1"/>
    <col min="6655" max="6655" width="60.28515625" style="27" customWidth="1"/>
    <col min="6656" max="6656" width="7" style="27" bestFit="1" customWidth="1"/>
    <col min="6657" max="6657" width="9.42578125" style="27" customWidth="1"/>
    <col min="6658" max="6659" width="10.42578125" style="27" customWidth="1"/>
    <col min="6660" max="6661" width="15.28515625" style="27" customWidth="1"/>
    <col min="6662" max="6662" width="18.28515625" style="27" customWidth="1"/>
    <col min="6663" max="6909" width="9.140625" style="27"/>
    <col min="6910" max="6910" width="6.42578125" style="27" customWidth="1"/>
    <col min="6911" max="6911" width="60.28515625" style="27" customWidth="1"/>
    <col min="6912" max="6912" width="7" style="27" bestFit="1" customWidth="1"/>
    <col min="6913" max="6913" width="9.42578125" style="27" customWidth="1"/>
    <col min="6914" max="6915" width="10.42578125" style="27" customWidth="1"/>
    <col min="6916" max="6917" width="15.28515625" style="27" customWidth="1"/>
    <col min="6918" max="6918" width="18.28515625" style="27" customWidth="1"/>
    <col min="6919" max="7165" width="9.140625" style="27"/>
    <col min="7166" max="7166" width="6.42578125" style="27" customWidth="1"/>
    <col min="7167" max="7167" width="60.28515625" style="27" customWidth="1"/>
    <col min="7168" max="7168" width="7" style="27" bestFit="1" customWidth="1"/>
    <col min="7169" max="7169" width="9.42578125" style="27" customWidth="1"/>
    <col min="7170" max="7171" width="10.42578125" style="27" customWidth="1"/>
    <col min="7172" max="7173" width="15.28515625" style="27" customWidth="1"/>
    <col min="7174" max="7174" width="18.28515625" style="27" customWidth="1"/>
    <col min="7175" max="7421" width="9.140625" style="27"/>
    <col min="7422" max="7422" width="6.42578125" style="27" customWidth="1"/>
    <col min="7423" max="7423" width="60.28515625" style="27" customWidth="1"/>
    <col min="7424" max="7424" width="7" style="27" bestFit="1" customWidth="1"/>
    <col min="7425" max="7425" width="9.42578125" style="27" customWidth="1"/>
    <col min="7426" max="7427" width="10.42578125" style="27" customWidth="1"/>
    <col min="7428" max="7429" width="15.28515625" style="27" customWidth="1"/>
    <col min="7430" max="7430" width="18.28515625" style="27" customWidth="1"/>
    <col min="7431" max="7677" width="9.140625" style="27"/>
    <col min="7678" max="7678" width="6.42578125" style="27" customWidth="1"/>
    <col min="7679" max="7679" width="60.28515625" style="27" customWidth="1"/>
    <col min="7680" max="7680" width="7" style="27" bestFit="1" customWidth="1"/>
    <col min="7681" max="7681" width="9.42578125" style="27" customWidth="1"/>
    <col min="7682" max="7683" width="10.42578125" style="27" customWidth="1"/>
    <col min="7684" max="7685" width="15.28515625" style="27" customWidth="1"/>
    <col min="7686" max="7686" width="18.28515625" style="27" customWidth="1"/>
    <col min="7687" max="7933" width="9.140625" style="27"/>
    <col min="7934" max="7934" width="6.42578125" style="27" customWidth="1"/>
    <col min="7935" max="7935" width="60.28515625" style="27" customWidth="1"/>
    <col min="7936" max="7936" width="7" style="27" bestFit="1" customWidth="1"/>
    <col min="7937" max="7937" width="9.42578125" style="27" customWidth="1"/>
    <col min="7938" max="7939" width="10.42578125" style="27" customWidth="1"/>
    <col min="7940" max="7941" width="15.28515625" style="27" customWidth="1"/>
    <col min="7942" max="7942" width="18.28515625" style="27" customWidth="1"/>
    <col min="7943" max="8189" width="9.140625" style="27"/>
    <col min="8190" max="8190" width="6.42578125" style="27" customWidth="1"/>
    <col min="8191" max="8191" width="60.28515625" style="27" customWidth="1"/>
    <col min="8192" max="8192" width="7" style="27" bestFit="1" customWidth="1"/>
    <col min="8193" max="8193" width="9.42578125" style="27" customWidth="1"/>
    <col min="8194" max="8195" width="10.42578125" style="27" customWidth="1"/>
    <col min="8196" max="8197" width="15.28515625" style="27" customWidth="1"/>
    <col min="8198" max="8198" width="18.28515625" style="27" customWidth="1"/>
    <col min="8199" max="8445" width="9.140625" style="27"/>
    <col min="8446" max="8446" width="6.42578125" style="27" customWidth="1"/>
    <col min="8447" max="8447" width="60.28515625" style="27" customWidth="1"/>
    <col min="8448" max="8448" width="7" style="27" bestFit="1" customWidth="1"/>
    <col min="8449" max="8449" width="9.42578125" style="27" customWidth="1"/>
    <col min="8450" max="8451" width="10.42578125" style="27" customWidth="1"/>
    <col min="8452" max="8453" width="15.28515625" style="27" customWidth="1"/>
    <col min="8454" max="8454" width="18.28515625" style="27" customWidth="1"/>
    <col min="8455" max="8701" width="9.140625" style="27"/>
    <col min="8702" max="8702" width="6.42578125" style="27" customWidth="1"/>
    <col min="8703" max="8703" width="60.28515625" style="27" customWidth="1"/>
    <col min="8704" max="8704" width="7" style="27" bestFit="1" customWidth="1"/>
    <col min="8705" max="8705" width="9.42578125" style="27" customWidth="1"/>
    <col min="8706" max="8707" width="10.42578125" style="27" customWidth="1"/>
    <col min="8708" max="8709" width="15.28515625" style="27" customWidth="1"/>
    <col min="8710" max="8710" width="18.28515625" style="27" customWidth="1"/>
    <col min="8711" max="8957" width="9.140625" style="27"/>
    <col min="8958" max="8958" width="6.42578125" style="27" customWidth="1"/>
    <col min="8959" max="8959" width="60.28515625" style="27" customWidth="1"/>
    <col min="8960" max="8960" width="7" style="27" bestFit="1" customWidth="1"/>
    <col min="8961" max="8961" width="9.42578125" style="27" customWidth="1"/>
    <col min="8962" max="8963" width="10.42578125" style="27" customWidth="1"/>
    <col min="8964" max="8965" width="15.28515625" style="27" customWidth="1"/>
    <col min="8966" max="8966" width="18.28515625" style="27" customWidth="1"/>
    <col min="8967" max="9213" width="9.140625" style="27"/>
    <col min="9214" max="9214" width="6.42578125" style="27" customWidth="1"/>
    <col min="9215" max="9215" width="60.28515625" style="27" customWidth="1"/>
    <col min="9216" max="9216" width="7" style="27" bestFit="1" customWidth="1"/>
    <col min="9217" max="9217" width="9.42578125" style="27" customWidth="1"/>
    <col min="9218" max="9219" width="10.42578125" style="27" customWidth="1"/>
    <col min="9220" max="9221" width="15.28515625" style="27" customWidth="1"/>
    <col min="9222" max="9222" width="18.28515625" style="27" customWidth="1"/>
    <col min="9223" max="9469" width="9.140625" style="27"/>
    <col min="9470" max="9470" width="6.42578125" style="27" customWidth="1"/>
    <col min="9471" max="9471" width="60.28515625" style="27" customWidth="1"/>
    <col min="9472" max="9472" width="7" style="27" bestFit="1" customWidth="1"/>
    <col min="9473" max="9473" width="9.42578125" style="27" customWidth="1"/>
    <col min="9474" max="9475" width="10.42578125" style="27" customWidth="1"/>
    <col min="9476" max="9477" width="15.28515625" style="27" customWidth="1"/>
    <col min="9478" max="9478" width="18.28515625" style="27" customWidth="1"/>
    <col min="9479" max="9725" width="9.140625" style="27"/>
    <col min="9726" max="9726" width="6.42578125" style="27" customWidth="1"/>
    <col min="9727" max="9727" width="60.28515625" style="27" customWidth="1"/>
    <col min="9728" max="9728" width="7" style="27" bestFit="1" customWidth="1"/>
    <col min="9729" max="9729" width="9.42578125" style="27" customWidth="1"/>
    <col min="9730" max="9731" width="10.42578125" style="27" customWidth="1"/>
    <col min="9732" max="9733" width="15.28515625" style="27" customWidth="1"/>
    <col min="9734" max="9734" width="18.28515625" style="27" customWidth="1"/>
    <col min="9735" max="9981" width="9.140625" style="27"/>
    <col min="9982" max="9982" width="6.42578125" style="27" customWidth="1"/>
    <col min="9983" max="9983" width="60.28515625" style="27" customWidth="1"/>
    <col min="9984" max="9984" width="7" style="27" bestFit="1" customWidth="1"/>
    <col min="9985" max="9985" width="9.42578125" style="27" customWidth="1"/>
    <col min="9986" max="9987" width="10.42578125" style="27" customWidth="1"/>
    <col min="9988" max="9989" width="15.28515625" style="27" customWidth="1"/>
    <col min="9990" max="9990" width="18.28515625" style="27" customWidth="1"/>
    <col min="9991" max="10237" width="9.140625" style="27"/>
    <col min="10238" max="10238" width="6.42578125" style="27" customWidth="1"/>
    <col min="10239" max="10239" width="60.28515625" style="27" customWidth="1"/>
    <col min="10240" max="10240" width="7" style="27" bestFit="1" customWidth="1"/>
    <col min="10241" max="10241" width="9.42578125" style="27" customWidth="1"/>
    <col min="10242" max="10243" width="10.42578125" style="27" customWidth="1"/>
    <col min="10244" max="10245" width="15.28515625" style="27" customWidth="1"/>
    <col min="10246" max="10246" width="18.28515625" style="27" customWidth="1"/>
    <col min="10247" max="10493" width="9.140625" style="27"/>
    <col min="10494" max="10494" width="6.42578125" style="27" customWidth="1"/>
    <col min="10495" max="10495" width="60.28515625" style="27" customWidth="1"/>
    <col min="10496" max="10496" width="7" style="27" bestFit="1" customWidth="1"/>
    <col min="10497" max="10497" width="9.42578125" style="27" customWidth="1"/>
    <col min="10498" max="10499" width="10.42578125" style="27" customWidth="1"/>
    <col min="10500" max="10501" width="15.28515625" style="27" customWidth="1"/>
    <col min="10502" max="10502" width="18.28515625" style="27" customWidth="1"/>
    <col min="10503" max="10749" width="9.140625" style="27"/>
    <col min="10750" max="10750" width="6.42578125" style="27" customWidth="1"/>
    <col min="10751" max="10751" width="60.28515625" style="27" customWidth="1"/>
    <col min="10752" max="10752" width="7" style="27" bestFit="1" customWidth="1"/>
    <col min="10753" max="10753" width="9.42578125" style="27" customWidth="1"/>
    <col min="10754" max="10755" width="10.42578125" style="27" customWidth="1"/>
    <col min="10756" max="10757" width="15.28515625" style="27" customWidth="1"/>
    <col min="10758" max="10758" width="18.28515625" style="27" customWidth="1"/>
    <col min="10759" max="11005" width="9.140625" style="27"/>
    <col min="11006" max="11006" width="6.42578125" style="27" customWidth="1"/>
    <col min="11007" max="11007" width="60.28515625" style="27" customWidth="1"/>
    <col min="11008" max="11008" width="7" style="27" bestFit="1" customWidth="1"/>
    <col min="11009" max="11009" width="9.42578125" style="27" customWidth="1"/>
    <col min="11010" max="11011" width="10.42578125" style="27" customWidth="1"/>
    <col min="11012" max="11013" width="15.28515625" style="27" customWidth="1"/>
    <col min="11014" max="11014" width="18.28515625" style="27" customWidth="1"/>
    <col min="11015" max="11261" width="9.140625" style="27"/>
    <col min="11262" max="11262" width="6.42578125" style="27" customWidth="1"/>
    <col min="11263" max="11263" width="60.28515625" style="27" customWidth="1"/>
    <col min="11264" max="11264" width="7" style="27" bestFit="1" customWidth="1"/>
    <col min="11265" max="11265" width="9.42578125" style="27" customWidth="1"/>
    <col min="11266" max="11267" width="10.42578125" style="27" customWidth="1"/>
    <col min="11268" max="11269" width="15.28515625" style="27" customWidth="1"/>
    <col min="11270" max="11270" width="18.28515625" style="27" customWidth="1"/>
    <col min="11271" max="11517" width="9.140625" style="27"/>
    <col min="11518" max="11518" width="6.42578125" style="27" customWidth="1"/>
    <col min="11519" max="11519" width="60.28515625" style="27" customWidth="1"/>
    <col min="11520" max="11520" width="7" style="27" bestFit="1" customWidth="1"/>
    <col min="11521" max="11521" width="9.42578125" style="27" customWidth="1"/>
    <col min="11522" max="11523" width="10.42578125" style="27" customWidth="1"/>
    <col min="11524" max="11525" width="15.28515625" style="27" customWidth="1"/>
    <col min="11526" max="11526" width="18.28515625" style="27" customWidth="1"/>
    <col min="11527" max="11773" width="9.140625" style="27"/>
    <col min="11774" max="11774" width="6.42578125" style="27" customWidth="1"/>
    <col min="11775" max="11775" width="60.28515625" style="27" customWidth="1"/>
    <col min="11776" max="11776" width="7" style="27" bestFit="1" customWidth="1"/>
    <col min="11777" max="11777" width="9.42578125" style="27" customWidth="1"/>
    <col min="11778" max="11779" width="10.42578125" style="27" customWidth="1"/>
    <col min="11780" max="11781" width="15.28515625" style="27" customWidth="1"/>
    <col min="11782" max="11782" width="18.28515625" style="27" customWidth="1"/>
    <col min="11783" max="12029" width="9.140625" style="27"/>
    <col min="12030" max="12030" width="6.42578125" style="27" customWidth="1"/>
    <col min="12031" max="12031" width="60.28515625" style="27" customWidth="1"/>
    <col min="12032" max="12032" width="7" style="27" bestFit="1" customWidth="1"/>
    <col min="12033" max="12033" width="9.42578125" style="27" customWidth="1"/>
    <col min="12034" max="12035" width="10.42578125" style="27" customWidth="1"/>
    <col min="12036" max="12037" width="15.28515625" style="27" customWidth="1"/>
    <col min="12038" max="12038" width="18.28515625" style="27" customWidth="1"/>
    <col min="12039" max="12285" width="9.140625" style="27"/>
    <col min="12286" max="12286" width="6.42578125" style="27" customWidth="1"/>
    <col min="12287" max="12287" width="60.28515625" style="27" customWidth="1"/>
    <col min="12288" max="12288" width="7" style="27" bestFit="1" customWidth="1"/>
    <col min="12289" max="12289" width="9.42578125" style="27" customWidth="1"/>
    <col min="12290" max="12291" width="10.42578125" style="27" customWidth="1"/>
    <col min="12292" max="12293" width="15.28515625" style="27" customWidth="1"/>
    <col min="12294" max="12294" width="18.28515625" style="27" customWidth="1"/>
    <col min="12295" max="12541" width="9.140625" style="27"/>
    <col min="12542" max="12542" width="6.42578125" style="27" customWidth="1"/>
    <col min="12543" max="12543" width="60.28515625" style="27" customWidth="1"/>
    <col min="12544" max="12544" width="7" style="27" bestFit="1" customWidth="1"/>
    <col min="12545" max="12545" width="9.42578125" style="27" customWidth="1"/>
    <col min="12546" max="12547" width="10.42578125" style="27" customWidth="1"/>
    <col min="12548" max="12549" width="15.28515625" style="27" customWidth="1"/>
    <col min="12550" max="12550" width="18.28515625" style="27" customWidth="1"/>
    <col min="12551" max="12797" width="9.140625" style="27"/>
    <col min="12798" max="12798" width="6.42578125" style="27" customWidth="1"/>
    <col min="12799" max="12799" width="60.28515625" style="27" customWidth="1"/>
    <col min="12800" max="12800" width="7" style="27" bestFit="1" customWidth="1"/>
    <col min="12801" max="12801" width="9.42578125" style="27" customWidth="1"/>
    <col min="12802" max="12803" width="10.42578125" style="27" customWidth="1"/>
    <col min="12804" max="12805" width="15.28515625" style="27" customWidth="1"/>
    <col min="12806" max="12806" width="18.28515625" style="27" customWidth="1"/>
    <col min="12807" max="13053" width="9.140625" style="27"/>
    <col min="13054" max="13054" width="6.42578125" style="27" customWidth="1"/>
    <col min="13055" max="13055" width="60.28515625" style="27" customWidth="1"/>
    <col min="13056" max="13056" width="7" style="27" bestFit="1" customWidth="1"/>
    <col min="13057" max="13057" width="9.42578125" style="27" customWidth="1"/>
    <col min="13058" max="13059" width="10.42578125" style="27" customWidth="1"/>
    <col min="13060" max="13061" width="15.28515625" style="27" customWidth="1"/>
    <col min="13062" max="13062" width="18.28515625" style="27" customWidth="1"/>
    <col min="13063" max="13309" width="9.140625" style="27"/>
    <col min="13310" max="13310" width="6.42578125" style="27" customWidth="1"/>
    <col min="13311" max="13311" width="60.28515625" style="27" customWidth="1"/>
    <col min="13312" max="13312" width="7" style="27" bestFit="1" customWidth="1"/>
    <col min="13313" max="13313" width="9.42578125" style="27" customWidth="1"/>
    <col min="13314" max="13315" width="10.42578125" style="27" customWidth="1"/>
    <col min="13316" max="13317" width="15.28515625" style="27" customWidth="1"/>
    <col min="13318" max="13318" width="18.28515625" style="27" customWidth="1"/>
    <col min="13319" max="13565" width="9.140625" style="27"/>
    <col min="13566" max="13566" width="6.42578125" style="27" customWidth="1"/>
    <col min="13567" max="13567" width="60.28515625" style="27" customWidth="1"/>
    <col min="13568" max="13568" width="7" style="27" bestFit="1" customWidth="1"/>
    <col min="13569" max="13569" width="9.42578125" style="27" customWidth="1"/>
    <col min="13570" max="13571" width="10.42578125" style="27" customWidth="1"/>
    <col min="13572" max="13573" width="15.28515625" style="27" customWidth="1"/>
    <col min="13574" max="13574" width="18.28515625" style="27" customWidth="1"/>
    <col min="13575" max="13821" width="9.140625" style="27"/>
    <col min="13822" max="13822" width="6.42578125" style="27" customWidth="1"/>
    <col min="13823" max="13823" width="60.28515625" style="27" customWidth="1"/>
    <col min="13824" max="13824" width="7" style="27" bestFit="1" customWidth="1"/>
    <col min="13825" max="13825" width="9.42578125" style="27" customWidth="1"/>
    <col min="13826" max="13827" width="10.42578125" style="27" customWidth="1"/>
    <col min="13828" max="13829" width="15.28515625" style="27" customWidth="1"/>
    <col min="13830" max="13830" width="18.28515625" style="27" customWidth="1"/>
    <col min="13831" max="14077" width="9.140625" style="27"/>
    <col min="14078" max="14078" width="6.42578125" style="27" customWidth="1"/>
    <col min="14079" max="14079" width="60.28515625" style="27" customWidth="1"/>
    <col min="14080" max="14080" width="7" style="27" bestFit="1" customWidth="1"/>
    <col min="14081" max="14081" width="9.42578125" style="27" customWidth="1"/>
    <col min="14082" max="14083" width="10.42578125" style="27" customWidth="1"/>
    <col min="14084" max="14085" width="15.28515625" style="27" customWidth="1"/>
    <col min="14086" max="14086" width="18.28515625" style="27" customWidth="1"/>
    <col min="14087" max="14333" width="9.140625" style="27"/>
    <col min="14334" max="14334" width="6.42578125" style="27" customWidth="1"/>
    <col min="14335" max="14335" width="60.28515625" style="27" customWidth="1"/>
    <col min="14336" max="14336" width="7" style="27" bestFit="1" customWidth="1"/>
    <col min="14337" max="14337" width="9.42578125" style="27" customWidth="1"/>
    <col min="14338" max="14339" width="10.42578125" style="27" customWidth="1"/>
    <col min="14340" max="14341" width="15.28515625" style="27" customWidth="1"/>
    <col min="14342" max="14342" width="18.28515625" style="27" customWidth="1"/>
    <col min="14343" max="14589" width="9.140625" style="27"/>
    <col min="14590" max="14590" width="6.42578125" style="27" customWidth="1"/>
    <col min="14591" max="14591" width="60.28515625" style="27" customWidth="1"/>
    <col min="14592" max="14592" width="7" style="27" bestFit="1" customWidth="1"/>
    <col min="14593" max="14593" width="9.42578125" style="27" customWidth="1"/>
    <col min="14594" max="14595" width="10.42578125" style="27" customWidth="1"/>
    <col min="14596" max="14597" width="15.28515625" style="27" customWidth="1"/>
    <col min="14598" max="14598" width="18.28515625" style="27" customWidth="1"/>
    <col min="14599" max="14845" width="9.140625" style="27"/>
    <col min="14846" max="14846" width="6.42578125" style="27" customWidth="1"/>
    <col min="14847" max="14847" width="60.28515625" style="27" customWidth="1"/>
    <col min="14848" max="14848" width="7" style="27" bestFit="1" customWidth="1"/>
    <col min="14849" max="14849" width="9.42578125" style="27" customWidth="1"/>
    <col min="14850" max="14851" width="10.42578125" style="27" customWidth="1"/>
    <col min="14852" max="14853" width="15.28515625" style="27" customWidth="1"/>
    <col min="14854" max="14854" width="18.28515625" style="27" customWidth="1"/>
    <col min="14855" max="15101" width="9.140625" style="27"/>
    <col min="15102" max="15102" width="6.42578125" style="27" customWidth="1"/>
    <col min="15103" max="15103" width="60.28515625" style="27" customWidth="1"/>
    <col min="15104" max="15104" width="7" style="27" bestFit="1" customWidth="1"/>
    <col min="15105" max="15105" width="9.42578125" style="27" customWidth="1"/>
    <col min="15106" max="15107" width="10.42578125" style="27" customWidth="1"/>
    <col min="15108" max="15109" width="15.28515625" style="27" customWidth="1"/>
    <col min="15110" max="15110" width="18.28515625" style="27" customWidth="1"/>
    <col min="15111" max="15357" width="9.140625" style="27"/>
    <col min="15358" max="15358" width="6.42578125" style="27" customWidth="1"/>
    <col min="15359" max="15359" width="60.28515625" style="27" customWidth="1"/>
    <col min="15360" max="15360" width="7" style="27" bestFit="1" customWidth="1"/>
    <col min="15361" max="15361" width="9.42578125" style="27" customWidth="1"/>
    <col min="15362" max="15363" width="10.42578125" style="27" customWidth="1"/>
    <col min="15364" max="15365" width="15.28515625" style="27" customWidth="1"/>
    <col min="15366" max="15366" width="18.28515625" style="27" customWidth="1"/>
    <col min="15367" max="15613" width="9.140625" style="27"/>
    <col min="15614" max="15614" width="6.42578125" style="27" customWidth="1"/>
    <col min="15615" max="15615" width="60.28515625" style="27" customWidth="1"/>
    <col min="15616" max="15616" width="7" style="27" bestFit="1" customWidth="1"/>
    <col min="15617" max="15617" width="9.42578125" style="27" customWidth="1"/>
    <col min="15618" max="15619" width="10.42578125" style="27" customWidth="1"/>
    <col min="15620" max="15621" width="15.28515625" style="27" customWidth="1"/>
    <col min="15622" max="15622" width="18.28515625" style="27" customWidth="1"/>
    <col min="15623" max="15869" width="9.140625" style="27"/>
    <col min="15870" max="15870" width="6.42578125" style="27" customWidth="1"/>
    <col min="15871" max="15871" width="60.28515625" style="27" customWidth="1"/>
    <col min="15872" max="15872" width="7" style="27" bestFit="1" customWidth="1"/>
    <col min="15873" max="15873" width="9.42578125" style="27" customWidth="1"/>
    <col min="15874" max="15875" width="10.42578125" style="27" customWidth="1"/>
    <col min="15876" max="15877" width="15.28515625" style="27" customWidth="1"/>
    <col min="15878" max="15878" width="18.28515625" style="27" customWidth="1"/>
    <col min="15879" max="16125" width="9.140625" style="27"/>
    <col min="16126" max="16126" width="6.42578125" style="27" customWidth="1"/>
    <col min="16127" max="16127" width="60.28515625" style="27" customWidth="1"/>
    <col min="16128" max="16128" width="7" style="27" bestFit="1" customWidth="1"/>
    <col min="16129" max="16129" width="9.42578125" style="27" customWidth="1"/>
    <col min="16130" max="16131" width="10.42578125" style="27" customWidth="1"/>
    <col min="16132" max="16133" width="15.28515625" style="27" customWidth="1"/>
    <col min="16134" max="16134" width="18.28515625" style="27" customWidth="1"/>
    <col min="16135" max="16384" width="9.140625" style="27"/>
  </cols>
  <sheetData>
    <row r="1" spans="1:6" ht="18.75">
      <c r="A1" s="1"/>
      <c r="B1" s="13" t="s">
        <v>0</v>
      </c>
      <c r="C1" s="2"/>
      <c r="D1" s="3"/>
      <c r="E1" s="4"/>
      <c r="F1" s="5"/>
    </row>
    <row r="2" spans="1:6" ht="16.5" thickBot="1">
      <c r="A2" s="8" t="s">
        <v>1</v>
      </c>
      <c r="B2" s="9" t="s">
        <v>2</v>
      </c>
      <c r="C2" s="9" t="s">
        <v>3</v>
      </c>
      <c r="D2" s="10" t="s">
        <v>4</v>
      </c>
      <c r="E2" s="11" t="s">
        <v>5</v>
      </c>
      <c r="F2" s="12" t="s">
        <v>6</v>
      </c>
    </row>
    <row r="3" spans="1:6" ht="18.75">
      <c r="A3" s="53"/>
      <c r="B3" s="54" t="s">
        <v>7</v>
      </c>
      <c r="C3" s="55"/>
      <c r="D3" s="26"/>
      <c r="E3" s="21"/>
      <c r="F3" s="21"/>
    </row>
    <row r="4" spans="1:6" ht="18.75">
      <c r="A4" s="30"/>
      <c r="B4" s="56" t="s">
        <v>8</v>
      </c>
      <c r="C4" s="57"/>
      <c r="D4" s="58"/>
      <c r="E4" s="21"/>
      <c r="F4" s="21"/>
    </row>
    <row r="5" spans="1:6" ht="75">
      <c r="A5" s="23"/>
      <c r="B5" s="16" t="s">
        <v>9</v>
      </c>
      <c r="C5" s="25"/>
      <c r="D5" s="26"/>
      <c r="E5" s="21"/>
      <c r="F5" s="21"/>
    </row>
    <row r="6" spans="1:6" ht="8.25" customHeight="1">
      <c r="A6" s="23"/>
      <c r="B6" s="31"/>
      <c r="C6" s="25"/>
      <c r="D6" s="26"/>
      <c r="E6" s="21"/>
      <c r="F6" s="21"/>
    </row>
    <row r="7" spans="1:6" ht="18.75">
      <c r="A7" s="23"/>
      <c r="B7" s="24" t="s">
        <v>10</v>
      </c>
      <c r="C7" s="25"/>
      <c r="D7" s="26"/>
      <c r="E7" s="21"/>
      <c r="F7" s="21"/>
    </row>
    <row r="8" spans="1:6" ht="18.75">
      <c r="A8" s="23"/>
      <c r="B8" s="28" t="s">
        <v>11</v>
      </c>
      <c r="C8" s="25"/>
      <c r="D8" s="26"/>
      <c r="E8" s="21"/>
      <c r="F8" s="21"/>
    </row>
    <row r="9" spans="1:6" ht="15.75">
      <c r="A9" s="29" t="s">
        <v>12</v>
      </c>
      <c r="B9" s="29" t="s">
        <v>13</v>
      </c>
      <c r="C9" s="25"/>
      <c r="D9" s="26"/>
      <c r="E9" s="21"/>
      <c r="F9" s="21"/>
    </row>
    <row r="10" spans="1:6" ht="6" customHeight="1">
      <c r="A10" s="30"/>
      <c r="B10" s="31"/>
      <c r="C10" s="32"/>
      <c r="D10" s="33"/>
      <c r="E10" s="21"/>
      <c r="F10" s="21"/>
    </row>
    <row r="11" spans="1:6" ht="15.75">
      <c r="A11" s="34">
        <v>1</v>
      </c>
      <c r="B11" s="29" t="s">
        <v>14</v>
      </c>
      <c r="C11" s="32"/>
      <c r="D11" s="33"/>
      <c r="E11" s="21"/>
      <c r="F11" s="21"/>
    </row>
    <row r="12" spans="1:6" ht="105">
      <c r="A12" s="35"/>
      <c r="B12" s="16" t="s">
        <v>15</v>
      </c>
      <c r="C12" s="36"/>
      <c r="D12" s="37"/>
      <c r="E12" s="21"/>
      <c r="F12" s="21"/>
    </row>
    <row r="13" spans="1:6" ht="75">
      <c r="A13" s="35"/>
      <c r="B13" s="16" t="s">
        <v>16</v>
      </c>
      <c r="C13" s="36"/>
      <c r="D13" s="37"/>
      <c r="E13" s="21"/>
      <c r="F13" s="21"/>
    </row>
    <row r="14" spans="1:6" ht="90">
      <c r="A14" s="35"/>
      <c r="B14" s="16" t="s">
        <v>17</v>
      </c>
      <c r="C14" s="36"/>
      <c r="D14" s="37"/>
      <c r="E14" s="21"/>
      <c r="F14" s="21"/>
    </row>
    <row r="15" spans="1:6" ht="30">
      <c r="A15" s="38">
        <v>1</v>
      </c>
      <c r="B15" s="16" t="s">
        <v>18</v>
      </c>
      <c r="C15" s="39" t="s">
        <v>19</v>
      </c>
      <c r="D15" s="39">
        <v>1</v>
      </c>
      <c r="E15" s="21">
        <v>4500</v>
      </c>
      <c r="F15" s="21">
        <f>E15*D15</f>
        <v>4500</v>
      </c>
    </row>
    <row r="16" spans="1:6" ht="6" customHeight="1">
      <c r="A16" s="30"/>
      <c r="B16" s="40"/>
      <c r="C16" s="39"/>
      <c r="D16" s="39"/>
      <c r="E16" s="21"/>
      <c r="F16" s="21"/>
    </row>
    <row r="17" spans="1:6" ht="6" customHeight="1">
      <c r="A17" s="38"/>
      <c r="B17" s="31"/>
      <c r="C17" s="39"/>
      <c r="D17" s="39"/>
      <c r="E17" s="21"/>
      <c r="F17" s="21"/>
    </row>
    <row r="18" spans="1:6" ht="15.75">
      <c r="A18" s="34">
        <v>2</v>
      </c>
      <c r="B18" s="29" t="s">
        <v>20</v>
      </c>
      <c r="C18" s="39"/>
      <c r="D18" s="39"/>
      <c r="E18" s="21"/>
      <c r="F18" s="21"/>
    </row>
    <row r="19" spans="1:6" ht="30">
      <c r="A19" s="6"/>
      <c r="B19" s="16" t="s">
        <v>21</v>
      </c>
      <c r="C19" s="39"/>
      <c r="D19" s="39"/>
      <c r="E19" s="21"/>
      <c r="F19" s="21"/>
    </row>
    <row r="20" spans="1:6" ht="45">
      <c r="A20" s="6"/>
      <c r="B20" s="16" t="s">
        <v>22</v>
      </c>
      <c r="C20" s="39"/>
      <c r="D20" s="39"/>
      <c r="E20" s="21"/>
      <c r="F20" s="21"/>
    </row>
    <row r="21" spans="1:6" ht="60">
      <c r="A21" s="38">
        <v>1</v>
      </c>
      <c r="B21" s="16" t="s">
        <v>23</v>
      </c>
      <c r="C21" s="39" t="s">
        <v>19</v>
      </c>
      <c r="D21" s="39">
        <v>1</v>
      </c>
      <c r="E21" s="21">
        <v>2750</v>
      </c>
      <c r="F21" s="21">
        <f>E21*D21</f>
        <v>2750</v>
      </c>
    </row>
    <row r="22" spans="1:6" ht="6" customHeight="1">
      <c r="A22" s="59"/>
      <c r="B22" s="60"/>
      <c r="C22" s="39"/>
      <c r="D22" s="39"/>
      <c r="E22" s="21"/>
      <c r="F22" s="21"/>
    </row>
    <row r="23" spans="1:6" ht="15.75">
      <c r="A23" s="34">
        <v>3</v>
      </c>
      <c r="B23" s="29" t="s">
        <v>24</v>
      </c>
      <c r="C23" s="39"/>
      <c r="D23" s="39"/>
      <c r="E23" s="21"/>
      <c r="F23" s="21"/>
    </row>
    <row r="24" spans="1:6" ht="30">
      <c r="A24" s="14"/>
      <c r="B24" s="16" t="s">
        <v>25</v>
      </c>
      <c r="C24" s="39"/>
      <c r="D24" s="39"/>
      <c r="E24" s="21"/>
      <c r="F24" s="21"/>
    </row>
    <row r="25" spans="1:6" ht="30">
      <c r="A25" s="38">
        <v>1</v>
      </c>
      <c r="B25" s="16" t="s">
        <v>26</v>
      </c>
      <c r="C25" s="41" t="s">
        <v>19</v>
      </c>
      <c r="D25" s="39">
        <v>1</v>
      </c>
      <c r="E25" s="21">
        <v>1850</v>
      </c>
      <c r="F25" s="21">
        <f>E25*D25</f>
        <v>1850</v>
      </c>
    </row>
    <row r="26" spans="1:6">
      <c r="A26" s="38"/>
      <c r="B26" s="16"/>
      <c r="C26" s="36"/>
      <c r="D26" s="41"/>
      <c r="E26" s="21"/>
      <c r="F26" s="21"/>
    </row>
    <row r="27" spans="1:6">
      <c r="A27" s="38"/>
      <c r="B27" s="16"/>
      <c r="C27" s="36"/>
      <c r="D27" s="41"/>
      <c r="E27" s="21"/>
      <c r="F27" s="21"/>
    </row>
    <row r="28" spans="1:6">
      <c r="A28" s="38"/>
      <c r="B28" s="16"/>
      <c r="C28" s="36"/>
      <c r="D28" s="41"/>
      <c r="E28" s="21"/>
      <c r="F28" s="21"/>
    </row>
    <row r="29" spans="1:6">
      <c r="A29" s="38"/>
      <c r="B29" s="16"/>
      <c r="C29" s="36"/>
      <c r="D29" s="41"/>
      <c r="E29" s="21"/>
      <c r="F29" s="21"/>
    </row>
    <row r="30" spans="1:6">
      <c r="A30" s="38"/>
      <c r="B30" s="16"/>
      <c r="C30" s="36"/>
      <c r="D30" s="41"/>
      <c r="E30" s="21"/>
      <c r="F30" s="21"/>
    </row>
    <row r="31" spans="1:6">
      <c r="A31" s="38"/>
      <c r="B31" s="16"/>
      <c r="C31" s="36"/>
      <c r="D31" s="41"/>
      <c r="E31" s="21"/>
      <c r="F31" s="21"/>
    </row>
    <row r="32" spans="1:6">
      <c r="A32" s="38"/>
      <c r="B32" s="61"/>
      <c r="C32" s="36"/>
      <c r="D32" s="39"/>
      <c r="E32" s="21"/>
      <c r="F32" s="21"/>
    </row>
    <row r="33" spans="1:6">
      <c r="A33" s="59"/>
      <c r="B33" s="62"/>
      <c r="C33" s="36"/>
      <c r="D33" s="63"/>
      <c r="E33" s="64"/>
      <c r="F33" s="64"/>
    </row>
    <row r="34" spans="1:6">
      <c r="A34" s="65"/>
      <c r="B34" s="66"/>
      <c r="C34" s="67"/>
      <c r="D34" s="68"/>
      <c r="E34" s="69"/>
      <c r="F34" s="69"/>
    </row>
    <row r="35" spans="1:6" ht="18.75">
      <c r="A35" s="70"/>
      <c r="B35" s="71" t="s">
        <v>27</v>
      </c>
      <c r="C35" s="72"/>
      <c r="D35" s="73"/>
      <c r="E35" s="64"/>
      <c r="F35" s="74"/>
    </row>
    <row r="36" spans="1:6" ht="18.75">
      <c r="A36" s="75"/>
      <c r="B36" s="76" t="s">
        <v>28</v>
      </c>
      <c r="C36" s="77"/>
      <c r="D36" s="78"/>
      <c r="E36" s="79"/>
      <c r="F36" s="80">
        <f>SUM(F5:F33)</f>
        <v>9100</v>
      </c>
    </row>
    <row r="37" spans="1:6" ht="18.75">
      <c r="A37" s="86"/>
      <c r="B37" s="24" t="s">
        <v>29</v>
      </c>
      <c r="C37" s="87"/>
      <c r="D37" s="58"/>
      <c r="E37" s="21"/>
      <c r="F37" s="88"/>
    </row>
    <row r="38" spans="1:6" ht="18.75">
      <c r="A38" s="30"/>
      <c r="B38" s="28" t="s">
        <v>30</v>
      </c>
      <c r="C38" s="42"/>
      <c r="D38" s="58"/>
      <c r="E38" s="21"/>
      <c r="F38" s="21"/>
    </row>
    <row r="39" spans="1:6" ht="15.75">
      <c r="A39" s="34">
        <v>1</v>
      </c>
      <c r="B39" s="29" t="s">
        <v>8</v>
      </c>
      <c r="C39" s="42"/>
      <c r="D39" s="26"/>
      <c r="E39" s="21"/>
      <c r="F39" s="21"/>
    </row>
    <row r="40" spans="1:6" ht="45">
      <c r="A40" s="34"/>
      <c r="B40" s="16" t="s">
        <v>31</v>
      </c>
      <c r="C40" s="89"/>
      <c r="D40" s="26"/>
      <c r="E40" s="21"/>
      <c r="F40" s="21"/>
    </row>
    <row r="41" spans="1:6" ht="60">
      <c r="A41" s="34"/>
      <c r="B41" s="16" t="s">
        <v>32</v>
      </c>
      <c r="C41" s="89"/>
      <c r="D41" s="26"/>
      <c r="E41" s="21"/>
      <c r="F41" s="21"/>
    </row>
    <row r="42" spans="1:6" ht="30">
      <c r="A42" s="34"/>
      <c r="B42" s="16" t="s">
        <v>33</v>
      </c>
      <c r="C42" s="89"/>
      <c r="D42" s="26"/>
      <c r="E42" s="21"/>
      <c r="F42" s="21"/>
    </row>
    <row r="43" spans="1:6" ht="45">
      <c r="A43" s="35"/>
      <c r="B43" s="16" t="s">
        <v>34</v>
      </c>
      <c r="C43" s="43"/>
      <c r="D43" s="26"/>
      <c r="E43" s="21"/>
      <c r="F43" s="21"/>
    </row>
    <row r="44" spans="1:6" ht="30">
      <c r="A44" s="35"/>
      <c r="B44" s="16" t="s">
        <v>35</v>
      </c>
      <c r="C44" s="43"/>
      <c r="D44" s="33"/>
      <c r="E44" s="21"/>
      <c r="F44" s="21"/>
    </row>
    <row r="45" spans="1:6" ht="75">
      <c r="A45" s="35"/>
      <c r="B45" s="16" t="s">
        <v>36</v>
      </c>
      <c r="C45" s="43"/>
      <c r="D45" s="33"/>
      <c r="E45" s="21"/>
      <c r="F45" s="21"/>
    </row>
    <row r="46" spans="1:6">
      <c r="A46" s="35"/>
      <c r="B46" s="90"/>
      <c r="C46" s="91"/>
      <c r="D46" s="37"/>
      <c r="E46" s="21"/>
      <c r="F46" s="21"/>
    </row>
    <row r="47" spans="1:6" ht="15.75">
      <c r="A47" s="34">
        <v>2</v>
      </c>
      <c r="B47" s="29" t="s">
        <v>37</v>
      </c>
      <c r="C47" s="91"/>
      <c r="D47" s="37"/>
      <c r="E47" s="21"/>
      <c r="F47" s="21"/>
    </row>
    <row r="48" spans="1:6" ht="45">
      <c r="A48" s="34"/>
      <c r="B48" s="16" t="s">
        <v>38</v>
      </c>
      <c r="C48" s="91"/>
      <c r="D48" s="37"/>
      <c r="E48" s="21"/>
      <c r="F48" s="21"/>
    </row>
    <row r="49" spans="1:6">
      <c r="A49" s="19">
        <v>2.1</v>
      </c>
      <c r="B49" s="17" t="s">
        <v>39</v>
      </c>
      <c r="C49" s="91"/>
      <c r="D49" s="39"/>
      <c r="E49" s="21"/>
      <c r="F49" s="21"/>
    </row>
    <row r="50" spans="1:6" ht="45">
      <c r="A50" s="38">
        <v>1</v>
      </c>
      <c r="B50" s="16" t="s">
        <v>40</v>
      </c>
      <c r="C50" s="39" t="s">
        <v>41</v>
      </c>
      <c r="D50" s="39">
        <v>0.2</v>
      </c>
      <c r="E50" s="21">
        <v>4617</v>
      </c>
      <c r="F50" s="21">
        <f>E50*D50</f>
        <v>923.40000000000009</v>
      </c>
    </row>
    <row r="51" spans="1:6">
      <c r="A51" s="38"/>
      <c r="B51" s="92"/>
      <c r="C51" s="39"/>
      <c r="D51" s="39"/>
      <c r="E51" s="21"/>
      <c r="F51" s="21"/>
    </row>
    <row r="52" spans="1:6">
      <c r="A52" s="19">
        <v>2.2000000000000002</v>
      </c>
      <c r="B52" s="7" t="s">
        <v>42</v>
      </c>
      <c r="C52" s="39"/>
      <c r="D52" s="39"/>
      <c r="E52" s="21"/>
      <c r="F52" s="21"/>
    </row>
    <row r="53" spans="1:6">
      <c r="A53" s="93"/>
      <c r="B53" s="16" t="s">
        <v>43</v>
      </c>
      <c r="C53" s="39"/>
      <c r="D53" s="39"/>
      <c r="E53" s="21"/>
      <c r="F53" s="21"/>
    </row>
    <row r="54" spans="1:6">
      <c r="A54" s="38">
        <v>1</v>
      </c>
      <c r="B54" s="16" t="s">
        <v>44</v>
      </c>
      <c r="C54" s="39" t="s">
        <v>41</v>
      </c>
      <c r="D54" s="39">
        <v>1.01</v>
      </c>
      <c r="E54" s="21">
        <v>9250</v>
      </c>
      <c r="F54" s="21">
        <f>E54*D54</f>
        <v>9342.5</v>
      </c>
    </row>
    <row r="55" spans="1:6">
      <c r="A55" s="38">
        <v>2</v>
      </c>
      <c r="B55" s="16" t="s">
        <v>45</v>
      </c>
      <c r="C55" s="39" t="s">
        <v>41</v>
      </c>
      <c r="D55" s="39">
        <v>0.3</v>
      </c>
      <c r="E55" s="21">
        <v>9250</v>
      </c>
      <c r="F55" s="21">
        <f>E55*D55</f>
        <v>2775</v>
      </c>
    </row>
    <row r="56" spans="1:6">
      <c r="A56" s="46"/>
      <c r="B56" s="94"/>
      <c r="C56" s="89"/>
      <c r="D56" s="39"/>
      <c r="E56" s="21"/>
      <c r="F56" s="21"/>
    </row>
    <row r="57" spans="1:6" ht="15.75">
      <c r="A57" s="34">
        <v>3</v>
      </c>
      <c r="B57" s="29" t="s">
        <v>46</v>
      </c>
      <c r="C57" s="89"/>
      <c r="D57" s="39"/>
      <c r="E57" s="21"/>
      <c r="F57" s="21"/>
    </row>
    <row r="58" spans="1:6">
      <c r="A58" s="19">
        <v>3.1</v>
      </c>
      <c r="B58" s="7" t="s">
        <v>8</v>
      </c>
      <c r="C58" s="43"/>
      <c r="D58" s="41"/>
      <c r="E58" s="21"/>
      <c r="F58" s="21"/>
    </row>
    <row r="59" spans="1:6" ht="45">
      <c r="A59" s="93"/>
      <c r="B59" s="16" t="s">
        <v>47</v>
      </c>
      <c r="C59" s="43"/>
      <c r="D59" s="41"/>
      <c r="E59" s="21"/>
      <c r="F59" s="21"/>
    </row>
    <row r="60" spans="1:6" ht="30">
      <c r="A60" s="93"/>
      <c r="B60" s="16" t="s">
        <v>48</v>
      </c>
      <c r="C60" s="91"/>
      <c r="D60" s="58"/>
      <c r="E60" s="21"/>
      <c r="F60" s="21"/>
    </row>
    <row r="61" spans="1:6">
      <c r="A61" s="19">
        <v>3.2</v>
      </c>
      <c r="B61" s="7" t="s">
        <v>44</v>
      </c>
      <c r="C61" s="91"/>
      <c r="D61" s="26"/>
      <c r="E61" s="21"/>
      <c r="F61" s="21"/>
    </row>
    <row r="62" spans="1:6">
      <c r="A62" s="38">
        <v>1</v>
      </c>
      <c r="B62" s="16" t="s">
        <v>49</v>
      </c>
      <c r="C62" s="95" t="s">
        <v>50</v>
      </c>
      <c r="D62" s="15">
        <v>20.83</v>
      </c>
      <c r="E62" s="21">
        <v>48</v>
      </c>
      <c r="F62" s="21">
        <f>E62*D62</f>
        <v>999.83999999999992</v>
      </c>
    </row>
    <row r="63" spans="1:6">
      <c r="A63" s="38">
        <v>2</v>
      </c>
      <c r="B63" s="16" t="s">
        <v>51</v>
      </c>
      <c r="C63" s="95" t="s">
        <v>50</v>
      </c>
      <c r="D63" s="96">
        <v>43.4</v>
      </c>
      <c r="E63" s="21">
        <v>48</v>
      </c>
      <c r="F63" s="21">
        <f>E63*D63</f>
        <v>2083.1999999999998</v>
      </c>
    </row>
    <row r="64" spans="1:6">
      <c r="A64" s="19">
        <v>3.3</v>
      </c>
      <c r="B64" s="7" t="s">
        <v>45</v>
      </c>
      <c r="C64" s="91"/>
      <c r="D64" s="26"/>
      <c r="E64" s="21"/>
      <c r="F64" s="21"/>
    </row>
    <row r="65" spans="1:6">
      <c r="A65" s="38">
        <v>1</v>
      </c>
      <c r="B65" s="16" t="s">
        <v>49</v>
      </c>
      <c r="C65" s="95" t="s">
        <v>50</v>
      </c>
      <c r="D65" s="15">
        <v>8.7100000000000009</v>
      </c>
      <c r="E65" s="21">
        <v>48</v>
      </c>
      <c r="F65" s="21">
        <f>E65*D65</f>
        <v>418.08000000000004</v>
      </c>
    </row>
    <row r="66" spans="1:6">
      <c r="A66" s="38">
        <v>2</v>
      </c>
      <c r="B66" s="16" t="s">
        <v>51</v>
      </c>
      <c r="C66" s="95" t="s">
        <v>50</v>
      </c>
      <c r="D66" s="96">
        <v>29.033000000000001</v>
      </c>
      <c r="E66" s="21">
        <v>48</v>
      </c>
      <c r="F66" s="21">
        <f>E66*D66</f>
        <v>1393.5840000000001</v>
      </c>
    </row>
    <row r="67" spans="1:6">
      <c r="A67" s="38"/>
      <c r="B67" s="16"/>
      <c r="C67" s="95"/>
      <c r="D67" s="39"/>
      <c r="E67" s="21"/>
      <c r="F67" s="21"/>
    </row>
    <row r="68" spans="1:6">
      <c r="A68" s="65"/>
      <c r="B68" s="97"/>
      <c r="C68" s="98"/>
      <c r="D68" s="99"/>
      <c r="E68" s="69"/>
      <c r="F68" s="69"/>
    </row>
    <row r="69" spans="1:6" ht="18.75">
      <c r="A69" s="70"/>
      <c r="B69" s="71" t="s">
        <v>52</v>
      </c>
      <c r="C69" s="72"/>
      <c r="D69" s="73"/>
      <c r="E69" s="64"/>
      <c r="F69" s="74"/>
    </row>
    <row r="70" spans="1:6" ht="18.75">
      <c r="A70" s="75"/>
      <c r="B70" s="76" t="s">
        <v>53</v>
      </c>
      <c r="C70" s="77"/>
      <c r="D70" s="78"/>
      <c r="E70" s="79"/>
      <c r="F70" s="80">
        <f>SUM(F39:F67)</f>
        <v>17935.603999999999</v>
      </c>
    </row>
    <row r="71" spans="1:6" ht="18.75">
      <c r="A71" s="100"/>
      <c r="B71" s="24" t="s">
        <v>54</v>
      </c>
      <c r="C71" s="101"/>
      <c r="D71" s="102"/>
      <c r="E71" s="88"/>
      <c r="F71" s="88"/>
    </row>
    <row r="72" spans="1:6" ht="18.75">
      <c r="A72" s="103"/>
      <c r="B72" s="28" t="s">
        <v>55</v>
      </c>
      <c r="C72" s="104"/>
      <c r="D72" s="41"/>
      <c r="E72" s="21"/>
      <c r="F72" s="21"/>
    </row>
    <row r="73" spans="1:6" ht="15.75">
      <c r="A73" s="34">
        <v>1</v>
      </c>
      <c r="B73" s="29" t="s">
        <v>8</v>
      </c>
      <c r="C73" s="104"/>
      <c r="D73" s="41"/>
      <c r="E73" s="21"/>
      <c r="F73" s="21"/>
    </row>
    <row r="74" spans="1:6" ht="150">
      <c r="A74" s="44"/>
      <c r="B74" s="16" t="s">
        <v>56</v>
      </c>
      <c r="C74" s="104"/>
      <c r="D74" s="41"/>
      <c r="E74" s="21"/>
      <c r="F74" s="21"/>
    </row>
    <row r="75" spans="1:6" ht="30">
      <c r="A75" s="45"/>
      <c r="B75" s="16" t="s">
        <v>57</v>
      </c>
      <c r="C75" s="104"/>
      <c r="D75" s="41"/>
      <c r="E75" s="21"/>
      <c r="F75" s="21"/>
    </row>
    <row r="76" spans="1:6">
      <c r="A76" s="45"/>
      <c r="B76" s="46"/>
      <c r="C76" s="104"/>
      <c r="D76" s="41"/>
      <c r="E76" s="21"/>
      <c r="F76" s="21"/>
    </row>
    <row r="77" spans="1:6" ht="15.75">
      <c r="A77" s="34">
        <v>2</v>
      </c>
      <c r="B77" s="29" t="s">
        <v>58</v>
      </c>
      <c r="C77" s="104"/>
      <c r="D77" s="41"/>
      <c r="E77" s="21"/>
      <c r="F77" s="21"/>
    </row>
    <row r="78" spans="1:6" ht="45">
      <c r="A78" s="45">
        <v>1</v>
      </c>
      <c r="B78" s="16" t="s">
        <v>59</v>
      </c>
      <c r="C78" s="41" t="s">
        <v>60</v>
      </c>
      <c r="D78" s="41">
        <v>49.22</v>
      </c>
      <c r="E78" s="21">
        <v>425</v>
      </c>
      <c r="F78" s="21">
        <f>E78*D78</f>
        <v>20918.5</v>
      </c>
    </row>
    <row r="79" spans="1:6">
      <c r="A79" s="47"/>
      <c r="B79" s="48"/>
      <c r="C79" s="105"/>
      <c r="D79" s="49"/>
      <c r="E79" s="21"/>
      <c r="F79" s="21"/>
    </row>
    <row r="80" spans="1:6" ht="15.75">
      <c r="A80" s="34">
        <v>3</v>
      </c>
      <c r="B80" s="29" t="s">
        <v>61</v>
      </c>
      <c r="C80" s="104"/>
      <c r="D80" s="41"/>
      <c r="E80" s="21"/>
      <c r="F80" s="21"/>
    </row>
    <row r="81" spans="1:6" ht="45">
      <c r="A81" s="45">
        <v>1</v>
      </c>
      <c r="B81" s="16" t="s">
        <v>62</v>
      </c>
      <c r="C81" s="41" t="s">
        <v>60</v>
      </c>
      <c r="D81" s="41">
        <v>108.27</v>
      </c>
      <c r="E81" s="21">
        <v>295</v>
      </c>
      <c r="F81" s="21">
        <f>E81*D81</f>
        <v>31939.649999999998</v>
      </c>
    </row>
    <row r="82" spans="1:6">
      <c r="A82" s="50"/>
      <c r="B82" s="51"/>
      <c r="C82" s="105"/>
      <c r="D82" s="49"/>
      <c r="E82" s="21"/>
      <c r="F82" s="21"/>
    </row>
    <row r="83" spans="1:6">
      <c r="A83" s="50"/>
      <c r="B83" s="16"/>
      <c r="C83" s="105"/>
      <c r="D83" s="49"/>
      <c r="E83" s="21"/>
      <c r="F83" s="21"/>
    </row>
    <row r="84" spans="1:6">
      <c r="A84" s="106"/>
      <c r="B84" s="107"/>
      <c r="C84" s="108"/>
      <c r="D84" s="109"/>
      <c r="E84" s="69"/>
      <c r="F84" s="69"/>
    </row>
    <row r="85" spans="1:6" ht="18.75">
      <c r="A85" s="23"/>
      <c r="B85" s="71" t="s">
        <v>63</v>
      </c>
      <c r="C85" s="110"/>
      <c r="D85" s="111"/>
      <c r="E85" s="64"/>
      <c r="F85" s="74"/>
    </row>
    <row r="86" spans="1:6" ht="18.75">
      <c r="A86" s="75"/>
      <c r="B86" s="76" t="s">
        <v>64</v>
      </c>
      <c r="C86" s="77"/>
      <c r="D86" s="78"/>
      <c r="E86" s="79"/>
      <c r="F86" s="80">
        <f>SUM(F71:F83)</f>
        <v>52858.149999999994</v>
      </c>
    </row>
    <row r="87" spans="1:6" ht="18.75">
      <c r="A87" s="112"/>
      <c r="B87" s="24" t="s">
        <v>65</v>
      </c>
      <c r="C87" s="113"/>
      <c r="D87" s="114"/>
      <c r="E87" s="88"/>
      <c r="F87" s="88"/>
    </row>
    <row r="88" spans="1:6" ht="18.75">
      <c r="A88" s="23"/>
      <c r="B88" s="28" t="s">
        <v>66</v>
      </c>
      <c r="C88" s="42"/>
      <c r="D88" s="52"/>
      <c r="E88" s="21"/>
      <c r="F88" s="21"/>
    </row>
    <row r="89" spans="1:6" ht="15.75">
      <c r="A89" s="34">
        <v>1</v>
      </c>
      <c r="B89" s="29" t="s">
        <v>8</v>
      </c>
      <c r="C89" s="42"/>
      <c r="D89" s="52"/>
      <c r="E89" s="21"/>
      <c r="F89" s="21"/>
    </row>
    <row r="90" spans="1:6" ht="30">
      <c r="A90" s="44"/>
      <c r="B90" s="16" t="s">
        <v>67</v>
      </c>
      <c r="C90" s="42"/>
      <c r="D90" s="52"/>
      <c r="E90" s="21"/>
      <c r="F90" s="21"/>
    </row>
    <row r="91" spans="1:6" ht="30">
      <c r="A91" s="44"/>
      <c r="B91" s="16" t="s">
        <v>68</v>
      </c>
      <c r="C91" s="42"/>
      <c r="D91" s="52"/>
      <c r="E91" s="21"/>
      <c r="F91" s="21"/>
    </row>
    <row r="92" spans="1:6" ht="60">
      <c r="A92" s="44"/>
      <c r="B92" s="16" t="s">
        <v>69</v>
      </c>
      <c r="C92" s="42"/>
      <c r="D92" s="52"/>
      <c r="E92" s="21"/>
      <c r="F92" s="21"/>
    </row>
    <row r="93" spans="1:6" ht="45">
      <c r="A93" s="44"/>
      <c r="B93" s="16" t="s">
        <v>70</v>
      </c>
      <c r="C93" s="42"/>
      <c r="D93" s="52"/>
      <c r="E93" s="21"/>
      <c r="F93" s="21"/>
    </row>
    <row r="94" spans="1:6" ht="45">
      <c r="A94" s="44"/>
      <c r="B94" s="16" t="s">
        <v>71</v>
      </c>
      <c r="C94" s="42"/>
      <c r="D94" s="52"/>
      <c r="E94" s="21"/>
      <c r="F94" s="21"/>
    </row>
    <row r="95" spans="1:6" ht="60">
      <c r="A95" s="44"/>
      <c r="B95" s="16" t="s">
        <v>72</v>
      </c>
      <c r="C95" s="42"/>
      <c r="D95" s="52"/>
      <c r="E95" s="21"/>
      <c r="F95" s="21"/>
    </row>
    <row r="96" spans="1:6" ht="45">
      <c r="A96" s="44"/>
      <c r="B96" s="16" t="s">
        <v>73</v>
      </c>
      <c r="C96" s="42"/>
      <c r="D96" s="52"/>
      <c r="E96" s="21"/>
      <c r="F96" s="21"/>
    </row>
    <row r="97" spans="1:6">
      <c r="A97" s="44"/>
      <c r="B97" s="115"/>
      <c r="C97" s="42"/>
      <c r="D97" s="52"/>
      <c r="E97" s="21"/>
      <c r="F97" s="21"/>
    </row>
    <row r="98" spans="1:6" ht="15.75">
      <c r="A98" s="34">
        <v>2</v>
      </c>
      <c r="B98" s="29" t="s">
        <v>74</v>
      </c>
      <c r="C98" s="42"/>
      <c r="D98" s="52"/>
      <c r="E98" s="21"/>
      <c r="F98" s="21"/>
    </row>
    <row r="99" spans="1:6">
      <c r="A99" s="116">
        <v>1</v>
      </c>
      <c r="B99" s="117" t="s">
        <v>75</v>
      </c>
      <c r="C99" s="42"/>
      <c r="D99" s="52"/>
      <c r="E99" s="21"/>
      <c r="F99" s="21"/>
    </row>
    <row r="100" spans="1:6">
      <c r="A100" s="118" t="s">
        <v>76</v>
      </c>
      <c r="B100" s="16" t="s">
        <v>77</v>
      </c>
      <c r="C100" s="41" t="s">
        <v>60</v>
      </c>
      <c r="D100" s="104">
        <v>108.27</v>
      </c>
      <c r="E100" s="20">
        <v>115</v>
      </c>
      <c r="F100" s="21">
        <f>E100*D100</f>
        <v>12451.05</v>
      </c>
    </row>
    <row r="101" spans="1:6">
      <c r="A101" s="118"/>
      <c r="B101" s="16"/>
      <c r="C101" s="41"/>
      <c r="D101" s="104"/>
      <c r="E101" s="203"/>
      <c r="F101" s="21"/>
    </row>
    <row r="102" spans="1:6" ht="15.75">
      <c r="A102" s="34">
        <v>3</v>
      </c>
      <c r="B102" s="29" t="s">
        <v>78</v>
      </c>
      <c r="C102" s="41"/>
      <c r="D102" s="104"/>
      <c r="E102" s="104"/>
      <c r="F102" s="21"/>
    </row>
    <row r="103" spans="1:6">
      <c r="A103" s="116">
        <v>1</v>
      </c>
      <c r="B103" s="117" t="s">
        <v>79</v>
      </c>
      <c r="C103" s="41"/>
      <c r="D103" s="104"/>
      <c r="E103" s="104"/>
      <c r="F103" s="21"/>
    </row>
    <row r="104" spans="1:6">
      <c r="A104" s="118" t="s">
        <v>80</v>
      </c>
      <c r="B104" s="16" t="s">
        <v>81</v>
      </c>
      <c r="C104" s="41" t="s">
        <v>60</v>
      </c>
      <c r="D104" s="104">
        <v>5.84</v>
      </c>
      <c r="E104" s="20">
        <v>135</v>
      </c>
      <c r="F104" s="21">
        <f>E104*D104</f>
        <v>788.4</v>
      </c>
    </row>
    <row r="105" spans="1:6">
      <c r="A105" s="116">
        <v>2</v>
      </c>
      <c r="B105" s="117" t="s">
        <v>82</v>
      </c>
      <c r="C105" s="41"/>
      <c r="D105" s="104"/>
      <c r="E105" s="104"/>
      <c r="F105" s="21"/>
    </row>
    <row r="106" spans="1:6">
      <c r="A106" s="118" t="s">
        <v>80</v>
      </c>
      <c r="B106" s="16" t="s">
        <v>83</v>
      </c>
      <c r="C106" s="41" t="s">
        <v>60</v>
      </c>
      <c r="D106" s="104">
        <v>13.98</v>
      </c>
      <c r="E106" s="20">
        <v>135</v>
      </c>
      <c r="F106" s="21">
        <f>E106*D106</f>
        <v>1887.3</v>
      </c>
    </row>
    <row r="107" spans="1:6">
      <c r="A107" s="45"/>
      <c r="B107" s="115"/>
      <c r="C107" s="41"/>
      <c r="D107" s="104"/>
      <c r="E107" s="104"/>
      <c r="F107" s="21"/>
    </row>
    <row r="108" spans="1:6">
      <c r="A108" s="106"/>
      <c r="B108" s="107"/>
      <c r="C108" s="108"/>
      <c r="D108" s="109"/>
      <c r="E108" s="69"/>
      <c r="F108" s="69"/>
    </row>
    <row r="109" spans="1:6" ht="18.75">
      <c r="A109" s="23"/>
      <c r="B109" s="71" t="s">
        <v>84</v>
      </c>
      <c r="C109" s="110"/>
      <c r="D109" s="111"/>
      <c r="E109" s="64"/>
      <c r="F109" s="74"/>
    </row>
    <row r="110" spans="1:6" ht="18.75">
      <c r="A110" s="75"/>
      <c r="B110" s="76" t="s">
        <v>85</v>
      </c>
      <c r="C110" s="77"/>
      <c r="D110" s="78"/>
      <c r="E110" s="79"/>
      <c r="F110" s="80">
        <f>SUM(F87:F107)</f>
        <v>15126.749999999998</v>
      </c>
    </row>
    <row r="111" spans="1:6" ht="18.75">
      <c r="A111" s="120"/>
      <c r="B111" s="24" t="s">
        <v>86</v>
      </c>
      <c r="C111" s="121"/>
      <c r="D111" s="122"/>
      <c r="E111" s="88"/>
      <c r="F111" s="88"/>
    </row>
    <row r="112" spans="1:6" ht="18.75">
      <c r="A112" s="103"/>
      <c r="B112" s="28" t="s">
        <v>87</v>
      </c>
      <c r="C112" s="104"/>
      <c r="D112" s="33"/>
      <c r="E112" s="21"/>
      <c r="F112" s="21"/>
    </row>
    <row r="113" spans="1:6" ht="15.75">
      <c r="A113" s="34">
        <v>1</v>
      </c>
      <c r="B113" s="29" t="s">
        <v>8</v>
      </c>
      <c r="C113" s="104"/>
      <c r="D113" s="33"/>
      <c r="E113" s="21"/>
      <c r="F113" s="21"/>
    </row>
    <row r="114" spans="1:6" ht="45">
      <c r="A114" s="115"/>
      <c r="B114" s="16" t="s">
        <v>88</v>
      </c>
      <c r="C114" s="123"/>
      <c r="D114" s="124"/>
      <c r="E114" s="21"/>
      <c r="F114" s="21"/>
    </row>
    <row r="115" spans="1:6" ht="45">
      <c r="A115" s="115"/>
      <c r="B115" s="16" t="s">
        <v>89</v>
      </c>
      <c r="C115" s="123"/>
      <c r="D115" s="124"/>
      <c r="E115" s="21"/>
      <c r="F115" s="21"/>
    </row>
    <row r="116" spans="1:6" ht="30">
      <c r="A116" s="115"/>
      <c r="B116" s="16" t="s">
        <v>90</v>
      </c>
      <c r="C116" s="123"/>
      <c r="D116" s="124"/>
      <c r="E116" s="21"/>
      <c r="F116" s="21"/>
    </row>
    <row r="117" spans="1:6">
      <c r="A117" s="125"/>
      <c r="B117" s="125"/>
      <c r="C117" s="123"/>
      <c r="D117" s="124"/>
      <c r="E117" s="21"/>
      <c r="F117" s="21"/>
    </row>
    <row r="118" spans="1:6" ht="15.75">
      <c r="A118" s="34">
        <v>2</v>
      </c>
      <c r="B118" s="29" t="s">
        <v>78</v>
      </c>
      <c r="C118" s="123"/>
      <c r="D118" s="124"/>
      <c r="E118" s="21"/>
      <c r="F118" s="21"/>
    </row>
    <row r="119" spans="1:6" ht="45">
      <c r="A119" s="45">
        <v>2</v>
      </c>
      <c r="B119" s="16" t="s">
        <v>91</v>
      </c>
      <c r="C119" s="41" t="s">
        <v>60</v>
      </c>
      <c r="D119" s="41">
        <v>16.5</v>
      </c>
      <c r="E119" s="21">
        <v>550</v>
      </c>
      <c r="F119" s="21">
        <f>E119*D119</f>
        <v>9075</v>
      </c>
    </row>
    <row r="120" spans="1:6">
      <c r="A120" s="45"/>
      <c r="B120" s="115"/>
      <c r="C120" s="104"/>
      <c r="D120" s="43"/>
      <c r="E120" s="21"/>
      <c r="F120" s="21"/>
    </row>
    <row r="121" spans="1:6" ht="15.75">
      <c r="A121" s="34">
        <v>3</v>
      </c>
      <c r="B121" s="29" t="s">
        <v>92</v>
      </c>
      <c r="C121" s="104"/>
      <c r="D121" s="43"/>
      <c r="E121" s="21"/>
      <c r="F121" s="21"/>
    </row>
    <row r="122" spans="1:6" ht="30">
      <c r="A122" s="70"/>
      <c r="B122" s="16" t="s">
        <v>93</v>
      </c>
      <c r="C122" s="104"/>
      <c r="D122" s="41"/>
      <c r="E122" s="21"/>
      <c r="F122" s="21"/>
    </row>
    <row r="123" spans="1:6" ht="45">
      <c r="A123" s="70"/>
      <c r="B123" s="16" t="s">
        <v>94</v>
      </c>
      <c r="C123" s="104"/>
      <c r="D123" s="41"/>
      <c r="E123" s="21"/>
      <c r="F123" s="21"/>
    </row>
    <row r="124" spans="1:6" ht="60">
      <c r="A124" s="70"/>
      <c r="B124" s="16" t="s">
        <v>95</v>
      </c>
      <c r="C124" s="43"/>
      <c r="D124" s="41"/>
      <c r="E124" s="21"/>
      <c r="F124" s="21"/>
    </row>
    <row r="125" spans="1:6" ht="30">
      <c r="A125" s="70"/>
      <c r="B125" s="16" t="s">
        <v>96</v>
      </c>
      <c r="C125" s="43"/>
      <c r="D125" s="41"/>
      <c r="E125" s="21"/>
      <c r="F125" s="21"/>
    </row>
    <row r="126" spans="1:6">
      <c r="A126" s="45">
        <v>2</v>
      </c>
      <c r="B126" s="16" t="s">
        <v>97</v>
      </c>
      <c r="C126" s="41" t="s">
        <v>60</v>
      </c>
      <c r="D126" s="41">
        <v>19.850000000000001</v>
      </c>
      <c r="E126" s="21">
        <v>750</v>
      </c>
      <c r="F126" s="21">
        <f>E126*D126</f>
        <v>14887.500000000002</v>
      </c>
    </row>
    <row r="127" spans="1:6">
      <c r="A127" s="45"/>
      <c r="B127" s="115"/>
      <c r="C127" s="104"/>
      <c r="D127" s="41"/>
      <c r="E127" s="21"/>
      <c r="F127" s="21"/>
    </row>
    <row r="128" spans="1:6">
      <c r="A128" s="45"/>
      <c r="B128" s="115"/>
      <c r="C128" s="104"/>
      <c r="D128" s="41"/>
      <c r="E128" s="21"/>
      <c r="F128" s="21"/>
    </row>
    <row r="129" spans="1:6">
      <c r="A129" s="45"/>
      <c r="B129" s="115"/>
      <c r="C129" s="104"/>
      <c r="D129" s="41"/>
      <c r="E129" s="21"/>
      <c r="F129" s="21"/>
    </row>
    <row r="130" spans="1:6">
      <c r="A130" s="45"/>
      <c r="B130" s="115"/>
      <c r="C130" s="104"/>
      <c r="D130" s="41"/>
      <c r="E130" s="21"/>
      <c r="F130" s="21"/>
    </row>
    <row r="131" spans="1:6">
      <c r="A131" s="45"/>
      <c r="B131" s="115"/>
      <c r="C131" s="104"/>
      <c r="D131" s="41"/>
      <c r="E131" s="21"/>
      <c r="F131" s="21"/>
    </row>
    <row r="132" spans="1:6">
      <c r="A132" s="45"/>
      <c r="B132" s="115"/>
      <c r="C132" s="104"/>
      <c r="D132" s="41"/>
      <c r="E132" s="21"/>
      <c r="F132" s="21"/>
    </row>
    <row r="133" spans="1:6">
      <c r="A133" s="45"/>
      <c r="B133" s="115"/>
      <c r="C133" s="104"/>
      <c r="D133" s="41"/>
      <c r="E133" s="21"/>
      <c r="F133" s="21"/>
    </row>
    <row r="134" spans="1:6">
      <c r="A134" s="45"/>
      <c r="B134" s="115"/>
      <c r="C134" s="104"/>
      <c r="D134" s="43"/>
      <c r="E134" s="21"/>
      <c r="F134" s="21"/>
    </row>
    <row r="135" spans="1:6">
      <c r="A135" s="115"/>
      <c r="B135" s="115"/>
      <c r="C135" s="104"/>
      <c r="D135" s="43"/>
      <c r="E135" s="21"/>
      <c r="F135" s="21"/>
    </row>
    <row r="136" spans="1:6">
      <c r="A136" s="106"/>
      <c r="B136" s="107"/>
      <c r="C136" s="108"/>
      <c r="D136" s="109"/>
      <c r="E136" s="69"/>
      <c r="F136" s="69"/>
    </row>
    <row r="137" spans="1:6" ht="18.75">
      <c r="A137" s="23"/>
      <c r="B137" s="71" t="s">
        <v>98</v>
      </c>
      <c r="C137" s="110"/>
      <c r="D137" s="111"/>
      <c r="E137" s="64"/>
      <c r="F137" s="74"/>
    </row>
    <row r="138" spans="1:6" ht="18.75">
      <c r="A138" s="75"/>
      <c r="B138" s="76" t="s">
        <v>99</v>
      </c>
      <c r="C138" s="77"/>
      <c r="D138" s="78"/>
      <c r="E138" s="79"/>
      <c r="F138" s="80">
        <f>SUM(F111:F135)</f>
        <v>23962.5</v>
      </c>
    </row>
    <row r="139" spans="1:6" ht="18.75">
      <c r="A139" s="126"/>
      <c r="B139" s="24" t="s">
        <v>100</v>
      </c>
      <c r="C139" s="127"/>
      <c r="D139" s="102"/>
      <c r="E139" s="88"/>
      <c r="F139" s="88"/>
    </row>
    <row r="140" spans="1:6" ht="18.75">
      <c r="A140" s="45"/>
      <c r="B140" s="28" t="s">
        <v>101</v>
      </c>
      <c r="C140" s="43"/>
      <c r="D140" s="41"/>
      <c r="E140" s="21"/>
      <c r="F140" s="21"/>
    </row>
    <row r="141" spans="1:6" ht="15.75">
      <c r="A141" s="34">
        <v>6</v>
      </c>
      <c r="B141" s="29" t="s">
        <v>102</v>
      </c>
      <c r="C141" s="43"/>
      <c r="D141" s="41"/>
      <c r="E141" s="21"/>
      <c r="F141" s="21"/>
    </row>
    <row r="142" spans="1:6" ht="45">
      <c r="A142" s="45"/>
      <c r="B142" s="16" t="s">
        <v>103</v>
      </c>
      <c r="C142" s="43"/>
      <c r="D142" s="41"/>
      <c r="E142" s="21"/>
      <c r="F142" s="21"/>
    </row>
    <row r="143" spans="1:6" ht="15.75">
      <c r="A143" s="128" t="s">
        <v>104</v>
      </c>
      <c r="B143" s="29" t="s">
        <v>105</v>
      </c>
      <c r="C143" s="43"/>
      <c r="D143" s="41"/>
      <c r="E143" s="21"/>
      <c r="F143" s="21"/>
    </row>
    <row r="144" spans="1:6" ht="45">
      <c r="A144" s="45">
        <v>1</v>
      </c>
      <c r="B144" s="16" t="s">
        <v>106</v>
      </c>
      <c r="C144" s="41" t="s">
        <v>60</v>
      </c>
      <c r="D144" s="43">
        <v>8.92</v>
      </c>
      <c r="E144" s="21">
        <v>372</v>
      </c>
      <c r="F144" s="21">
        <f>E144*D144</f>
        <v>3318.24</v>
      </c>
    </row>
    <row r="145" spans="1:6" ht="15.75">
      <c r="A145" s="128" t="s">
        <v>107</v>
      </c>
      <c r="B145" s="29" t="s">
        <v>108</v>
      </c>
      <c r="C145" s="43"/>
      <c r="D145" s="43"/>
      <c r="E145" s="21"/>
      <c r="F145" s="21"/>
    </row>
    <row r="146" spans="1:6">
      <c r="A146" s="45">
        <v>1</v>
      </c>
      <c r="B146" s="18" t="s">
        <v>109</v>
      </c>
      <c r="C146" s="41" t="s">
        <v>60</v>
      </c>
      <c r="D146" s="43">
        <v>12.22</v>
      </c>
      <c r="E146" s="21">
        <v>385</v>
      </c>
      <c r="F146" s="21">
        <f>E146*D146</f>
        <v>4704.7</v>
      </c>
    </row>
    <row r="147" spans="1:6">
      <c r="A147" s="45">
        <v>2</v>
      </c>
      <c r="B147" s="16" t="s">
        <v>110</v>
      </c>
      <c r="C147" s="41" t="s">
        <v>60</v>
      </c>
      <c r="D147" s="43">
        <v>1.21</v>
      </c>
      <c r="E147" s="21">
        <v>378</v>
      </c>
      <c r="F147" s="21">
        <f>E147*D147</f>
        <v>457.38</v>
      </c>
    </row>
    <row r="148" spans="1:6">
      <c r="A148" s="45"/>
      <c r="B148" s="115"/>
      <c r="C148" s="43"/>
      <c r="D148" s="41"/>
      <c r="E148" s="21"/>
      <c r="F148" s="21"/>
    </row>
    <row r="149" spans="1:6" ht="15.75">
      <c r="A149" s="34">
        <v>6.2</v>
      </c>
      <c r="B149" s="29" t="s">
        <v>111</v>
      </c>
      <c r="C149" s="43"/>
      <c r="D149" s="41"/>
      <c r="E149" s="21"/>
      <c r="F149" s="21"/>
    </row>
    <row r="150" spans="1:6" ht="15.75">
      <c r="A150" s="34" t="s">
        <v>112</v>
      </c>
      <c r="B150" s="29" t="s">
        <v>113</v>
      </c>
      <c r="C150" s="43"/>
      <c r="D150" s="41"/>
      <c r="E150" s="21"/>
      <c r="F150" s="21"/>
    </row>
    <row r="151" spans="1:6" ht="45">
      <c r="A151" s="30"/>
      <c r="B151" s="16" t="s">
        <v>114</v>
      </c>
      <c r="C151" s="43"/>
      <c r="D151" s="41"/>
      <c r="E151" s="21"/>
      <c r="F151" s="21"/>
    </row>
    <row r="152" spans="1:6" ht="45">
      <c r="A152" s="30"/>
      <c r="B152" s="16" t="s">
        <v>115</v>
      </c>
      <c r="C152" s="43"/>
      <c r="D152" s="41"/>
      <c r="E152" s="21"/>
      <c r="F152" s="21"/>
    </row>
    <row r="153" spans="1:6" ht="45">
      <c r="A153" s="30"/>
      <c r="B153" s="16" t="s">
        <v>116</v>
      </c>
      <c r="C153" s="43"/>
      <c r="D153" s="41"/>
      <c r="E153" s="21"/>
      <c r="F153" s="21"/>
    </row>
    <row r="154" spans="1:6">
      <c r="A154" s="30"/>
      <c r="B154" s="16" t="s">
        <v>117</v>
      </c>
      <c r="C154" s="43"/>
      <c r="D154" s="41"/>
      <c r="E154" s="21"/>
      <c r="F154" s="21"/>
    </row>
    <row r="155" spans="1:6" ht="15.75">
      <c r="A155" s="34" t="s">
        <v>118</v>
      </c>
      <c r="B155" s="29" t="s">
        <v>119</v>
      </c>
      <c r="C155" s="43"/>
      <c r="D155" s="41"/>
      <c r="E155" s="21"/>
      <c r="F155" s="21"/>
    </row>
    <row r="156" spans="1:6">
      <c r="A156" s="45">
        <v>1</v>
      </c>
      <c r="B156" s="16" t="s">
        <v>120</v>
      </c>
      <c r="C156" s="43" t="s">
        <v>121</v>
      </c>
      <c r="D156" s="41">
        <v>1</v>
      </c>
      <c r="E156" s="21">
        <v>3985</v>
      </c>
      <c r="F156" s="21">
        <f>E156*D156</f>
        <v>3985</v>
      </c>
    </row>
    <row r="157" spans="1:6">
      <c r="A157" s="45">
        <v>2</v>
      </c>
      <c r="B157" s="16" t="s">
        <v>122</v>
      </c>
      <c r="C157" s="43" t="s">
        <v>121</v>
      </c>
      <c r="D157" s="41">
        <v>1</v>
      </c>
      <c r="E157" s="21">
        <v>2980</v>
      </c>
      <c r="F157" s="21">
        <f>E157*D157</f>
        <v>2980</v>
      </c>
    </row>
    <row r="158" spans="1:6" ht="15.75">
      <c r="A158" s="34" t="s">
        <v>123</v>
      </c>
      <c r="B158" s="29" t="s">
        <v>124</v>
      </c>
      <c r="C158" s="43"/>
      <c r="D158" s="41"/>
      <c r="E158" s="21"/>
      <c r="F158" s="21"/>
    </row>
    <row r="159" spans="1:6">
      <c r="A159" s="45">
        <v>1</v>
      </c>
      <c r="B159" s="16" t="s">
        <v>125</v>
      </c>
      <c r="C159" s="43" t="s">
        <v>121</v>
      </c>
      <c r="D159" s="41">
        <v>3</v>
      </c>
      <c r="E159" s="21">
        <v>5585</v>
      </c>
      <c r="F159" s="21">
        <f>E159*D159</f>
        <v>16755</v>
      </c>
    </row>
    <row r="160" spans="1:6">
      <c r="A160" s="45">
        <v>4</v>
      </c>
      <c r="B160" s="16" t="s">
        <v>126</v>
      </c>
      <c r="C160" s="43" t="s">
        <v>121</v>
      </c>
      <c r="D160" s="129">
        <v>1</v>
      </c>
      <c r="E160" s="21">
        <v>1175</v>
      </c>
      <c r="F160" s="21">
        <f>E160*D160</f>
        <v>1175</v>
      </c>
    </row>
    <row r="161" spans="1:6">
      <c r="A161" s="106"/>
      <c r="B161" s="107"/>
      <c r="C161" s="108"/>
      <c r="D161" s="109"/>
      <c r="E161" s="69"/>
      <c r="F161" s="69"/>
    </row>
    <row r="162" spans="1:6" ht="18.75">
      <c r="A162" s="23"/>
      <c r="B162" s="71" t="s">
        <v>127</v>
      </c>
      <c r="C162" s="110"/>
      <c r="D162" s="111"/>
      <c r="E162" s="64"/>
      <c r="F162" s="74"/>
    </row>
    <row r="163" spans="1:6" ht="18.75">
      <c r="A163" s="75"/>
      <c r="B163" s="76" t="s">
        <v>128</v>
      </c>
      <c r="C163" s="77"/>
      <c r="D163" s="78"/>
      <c r="E163" s="79"/>
      <c r="F163" s="80">
        <f>SUM(F139:F160)</f>
        <v>33375.32</v>
      </c>
    </row>
    <row r="164" spans="1:6" ht="18.75">
      <c r="A164" s="112"/>
      <c r="B164" s="24" t="s">
        <v>129</v>
      </c>
      <c r="C164" s="130"/>
      <c r="D164" s="131"/>
      <c r="E164" s="132"/>
      <c r="F164" s="133"/>
    </row>
    <row r="165" spans="1:6" ht="18.75">
      <c r="A165" s="70"/>
      <c r="B165" s="28" t="s">
        <v>130</v>
      </c>
      <c r="C165" s="134"/>
      <c r="D165" s="135"/>
      <c r="E165" s="21"/>
      <c r="F165" s="21"/>
    </row>
    <row r="166" spans="1:6" ht="15.75">
      <c r="A166" s="34">
        <v>7.1</v>
      </c>
      <c r="B166" s="29" t="s">
        <v>131</v>
      </c>
      <c r="C166" s="136"/>
      <c r="D166" s="137"/>
      <c r="E166" s="21"/>
      <c r="F166" s="21"/>
    </row>
    <row r="167" spans="1:6">
      <c r="A167" s="138" t="s">
        <v>132</v>
      </c>
      <c r="B167" s="139" t="s">
        <v>133</v>
      </c>
      <c r="C167" s="89"/>
      <c r="D167" s="137"/>
      <c r="E167" s="21"/>
      <c r="F167" s="21"/>
    </row>
    <row r="168" spans="1:6" ht="75">
      <c r="A168" s="138"/>
      <c r="B168" s="16" t="s">
        <v>134</v>
      </c>
      <c r="C168" s="89"/>
      <c r="D168" s="137"/>
      <c r="E168" s="21"/>
      <c r="F168" s="21"/>
    </row>
    <row r="169" spans="1:6">
      <c r="A169" s="38" t="s">
        <v>135</v>
      </c>
      <c r="B169" s="16" t="s">
        <v>136</v>
      </c>
      <c r="C169" s="89"/>
      <c r="D169" s="137"/>
      <c r="E169" s="21"/>
      <c r="F169" s="21"/>
    </row>
    <row r="170" spans="1:6">
      <c r="A170" s="38"/>
      <c r="B170" s="16" t="s">
        <v>137</v>
      </c>
      <c r="C170" s="89"/>
      <c r="D170" s="137"/>
      <c r="E170" s="21"/>
      <c r="F170" s="21"/>
    </row>
    <row r="171" spans="1:6">
      <c r="A171" s="38"/>
      <c r="B171" s="140"/>
      <c r="C171" s="89"/>
      <c r="D171" s="137"/>
      <c r="E171" s="21"/>
      <c r="F171" s="21"/>
    </row>
    <row r="172" spans="1:6">
      <c r="A172" s="138" t="s">
        <v>138</v>
      </c>
      <c r="B172" s="139" t="s">
        <v>139</v>
      </c>
      <c r="C172" s="89"/>
      <c r="D172" s="137"/>
      <c r="E172" s="21"/>
      <c r="F172" s="21"/>
    </row>
    <row r="173" spans="1:6">
      <c r="A173" s="38">
        <v>1</v>
      </c>
      <c r="B173" s="16" t="s">
        <v>140</v>
      </c>
      <c r="C173" s="89" t="s">
        <v>141</v>
      </c>
      <c r="D173" s="89">
        <v>1</v>
      </c>
      <c r="E173" s="21">
        <v>3165</v>
      </c>
      <c r="F173" s="21">
        <f>E173*D173</f>
        <v>3165</v>
      </c>
    </row>
    <row r="174" spans="1:6">
      <c r="A174" s="38"/>
      <c r="B174" s="140"/>
      <c r="C174" s="89"/>
      <c r="D174" s="137"/>
      <c r="E174" s="21"/>
      <c r="F174" s="21"/>
    </row>
    <row r="175" spans="1:6">
      <c r="A175" s="138" t="s">
        <v>142</v>
      </c>
      <c r="B175" s="139" t="s">
        <v>143</v>
      </c>
      <c r="C175" s="89"/>
      <c r="D175" s="137"/>
      <c r="E175" s="21"/>
      <c r="F175" s="21"/>
    </row>
    <row r="176" spans="1:6">
      <c r="A176" s="138"/>
      <c r="B176" s="16" t="s">
        <v>144</v>
      </c>
      <c r="C176" s="89"/>
      <c r="D176" s="137"/>
      <c r="E176" s="21"/>
      <c r="F176" s="21"/>
    </row>
    <row r="177" spans="1:6">
      <c r="A177" s="38"/>
      <c r="B177" s="16" t="s">
        <v>145</v>
      </c>
      <c r="C177" s="89"/>
      <c r="D177" s="137"/>
      <c r="E177" s="21"/>
      <c r="F177" s="21"/>
    </row>
    <row r="178" spans="1:6" ht="30">
      <c r="A178" s="38">
        <v>1</v>
      </c>
      <c r="B178" s="16" t="s">
        <v>146</v>
      </c>
      <c r="C178" s="137" t="s">
        <v>121</v>
      </c>
      <c r="D178" s="89">
        <v>1</v>
      </c>
      <c r="E178" s="21">
        <v>3150</v>
      </c>
      <c r="F178" s="21">
        <f>E178*D178</f>
        <v>3150</v>
      </c>
    </row>
    <row r="179" spans="1:6" ht="30">
      <c r="A179" s="141">
        <v>2</v>
      </c>
      <c r="B179" s="16" t="s">
        <v>147</v>
      </c>
      <c r="C179" s="137" t="s">
        <v>121</v>
      </c>
      <c r="D179" s="89">
        <v>1</v>
      </c>
      <c r="E179" s="21">
        <v>1662</v>
      </c>
      <c r="F179" s="21">
        <f t="shared" ref="F179:F181" si="0">E179*D179</f>
        <v>1662</v>
      </c>
    </row>
    <row r="180" spans="1:6">
      <c r="A180" s="141">
        <v>4</v>
      </c>
      <c r="B180" s="16" t="s">
        <v>148</v>
      </c>
      <c r="C180" s="137" t="s">
        <v>121</v>
      </c>
      <c r="D180" s="89">
        <v>1</v>
      </c>
      <c r="E180" s="21">
        <v>411</v>
      </c>
      <c r="F180" s="21">
        <f t="shared" si="0"/>
        <v>411</v>
      </c>
    </row>
    <row r="181" spans="1:6">
      <c r="A181" s="38">
        <v>7</v>
      </c>
      <c r="B181" s="16" t="s">
        <v>149</v>
      </c>
      <c r="C181" s="137" t="s">
        <v>121</v>
      </c>
      <c r="D181" s="89">
        <v>1</v>
      </c>
      <c r="E181" s="21">
        <v>234</v>
      </c>
      <c r="F181" s="21">
        <f t="shared" si="0"/>
        <v>234</v>
      </c>
    </row>
    <row r="182" spans="1:6">
      <c r="A182" s="141"/>
      <c r="B182" s="140"/>
      <c r="C182" s="89"/>
      <c r="D182" s="137"/>
      <c r="E182" s="21"/>
      <c r="F182" s="21"/>
    </row>
    <row r="183" spans="1:6" ht="15.75">
      <c r="A183" s="34">
        <v>7.2</v>
      </c>
      <c r="B183" s="29" t="s">
        <v>150</v>
      </c>
      <c r="C183" s="89"/>
      <c r="D183" s="137"/>
      <c r="E183" s="21"/>
      <c r="F183" s="21"/>
    </row>
    <row r="184" spans="1:6">
      <c r="A184" s="142">
        <v>1</v>
      </c>
      <c r="B184" s="139" t="s">
        <v>113</v>
      </c>
      <c r="C184" s="89"/>
      <c r="D184" s="137"/>
      <c r="E184" s="21"/>
      <c r="F184" s="21"/>
    </row>
    <row r="185" spans="1:6" ht="60">
      <c r="A185" s="138"/>
      <c r="B185" s="16" t="s">
        <v>151</v>
      </c>
      <c r="C185" s="89"/>
      <c r="D185" s="137"/>
      <c r="E185" s="21"/>
      <c r="F185" s="21"/>
    </row>
    <row r="186" spans="1:6">
      <c r="A186" s="38"/>
      <c r="B186" s="16" t="s">
        <v>152</v>
      </c>
      <c r="C186" s="143"/>
      <c r="D186" s="137"/>
      <c r="E186" s="21"/>
      <c r="F186" s="21"/>
    </row>
    <row r="187" spans="1:6">
      <c r="A187" s="144"/>
      <c r="B187" s="145"/>
      <c r="C187" s="143"/>
      <c r="D187" s="137"/>
      <c r="E187" s="21"/>
      <c r="F187" s="21"/>
    </row>
    <row r="188" spans="1:6">
      <c r="A188" s="142">
        <v>2</v>
      </c>
      <c r="B188" s="139" t="s">
        <v>153</v>
      </c>
      <c r="C188" s="89"/>
      <c r="D188" s="137"/>
      <c r="E188" s="21"/>
      <c r="F188" s="21"/>
    </row>
    <row r="189" spans="1:6" ht="30">
      <c r="A189" s="141">
        <v>1</v>
      </c>
      <c r="B189" s="16" t="s">
        <v>154</v>
      </c>
      <c r="C189" s="89" t="s">
        <v>141</v>
      </c>
      <c r="D189" s="89">
        <v>1</v>
      </c>
      <c r="E189" s="21">
        <v>3870</v>
      </c>
      <c r="F189" s="21">
        <f t="shared" ref="F189" si="1">E189*D189</f>
        <v>3870</v>
      </c>
    </row>
    <row r="190" spans="1:6">
      <c r="A190" s="141"/>
      <c r="B190" s="16"/>
      <c r="C190" s="89"/>
      <c r="D190" s="137"/>
      <c r="E190" s="21"/>
      <c r="F190" s="21"/>
    </row>
    <row r="191" spans="1:6">
      <c r="A191" s="142">
        <v>3</v>
      </c>
      <c r="B191" s="139" t="s">
        <v>155</v>
      </c>
      <c r="C191" s="89"/>
      <c r="D191" s="137"/>
      <c r="E191" s="21"/>
      <c r="F191" s="21"/>
    </row>
    <row r="192" spans="1:6" ht="30">
      <c r="A192" s="141">
        <v>1</v>
      </c>
      <c r="B192" s="16" t="s">
        <v>156</v>
      </c>
      <c r="C192" s="89" t="s">
        <v>141</v>
      </c>
      <c r="D192" s="89">
        <v>1</v>
      </c>
      <c r="E192" s="21">
        <v>3850</v>
      </c>
      <c r="F192" s="21">
        <f t="shared" ref="F192" si="2">E192*D192</f>
        <v>3850</v>
      </c>
    </row>
    <row r="193" spans="1:6">
      <c r="A193" s="141"/>
      <c r="B193" s="16"/>
      <c r="C193" s="89"/>
      <c r="D193" s="89"/>
      <c r="E193" s="21"/>
      <c r="F193" s="21"/>
    </row>
    <row r="194" spans="1:6">
      <c r="A194" s="141"/>
      <c r="B194" s="22"/>
      <c r="C194" s="89"/>
      <c r="D194" s="137"/>
      <c r="E194" s="21"/>
      <c r="F194" s="21"/>
    </row>
    <row r="195" spans="1:6">
      <c r="A195" s="141"/>
      <c r="B195" s="22"/>
      <c r="C195" s="89"/>
      <c r="D195" s="137"/>
      <c r="E195" s="21"/>
      <c r="F195" s="21"/>
    </row>
    <row r="196" spans="1:6">
      <c r="A196" s="141"/>
      <c r="B196" s="146"/>
      <c r="C196" s="89"/>
      <c r="D196" s="137"/>
      <c r="E196" s="21"/>
      <c r="F196" s="21"/>
    </row>
    <row r="197" spans="1:6">
      <c r="A197" s="138"/>
      <c r="B197" s="147"/>
      <c r="C197" s="89"/>
      <c r="D197" s="137"/>
      <c r="E197" s="21"/>
      <c r="F197" s="21"/>
    </row>
    <row r="198" spans="1:6">
      <c r="A198" s="138"/>
      <c r="B198" s="148"/>
      <c r="C198" s="89"/>
      <c r="D198" s="137"/>
      <c r="E198" s="21"/>
      <c r="F198" s="21"/>
    </row>
    <row r="199" spans="1:6">
      <c r="A199" s="149"/>
      <c r="B199" s="150"/>
      <c r="C199" s="151"/>
      <c r="D199" s="152"/>
      <c r="E199" s="153"/>
      <c r="F199" s="153"/>
    </row>
    <row r="200" spans="1:6" ht="18.75">
      <c r="A200" s="23"/>
      <c r="B200" s="71" t="s">
        <v>157</v>
      </c>
      <c r="C200" s="25"/>
      <c r="D200" s="154"/>
      <c r="E200" s="64"/>
      <c r="F200" s="64"/>
    </row>
    <row r="201" spans="1:6" ht="18.75">
      <c r="A201" s="75"/>
      <c r="B201" s="76" t="s">
        <v>158</v>
      </c>
      <c r="C201" s="155"/>
      <c r="D201" s="156"/>
      <c r="E201" s="79"/>
      <c r="F201" s="80">
        <f>SUM(F164:F198)</f>
        <v>16342</v>
      </c>
    </row>
    <row r="202" spans="1:6" ht="18.75">
      <c r="A202" s="112"/>
      <c r="B202" s="24" t="s">
        <v>159</v>
      </c>
      <c r="C202" s="157"/>
      <c r="D202" s="114"/>
      <c r="E202" s="88"/>
      <c r="F202" s="88"/>
    </row>
    <row r="203" spans="1:6" ht="18.75">
      <c r="A203" s="70"/>
      <c r="B203" s="28" t="s">
        <v>160</v>
      </c>
      <c r="C203" s="134"/>
      <c r="D203" s="135"/>
      <c r="E203" s="21"/>
      <c r="F203" s="21"/>
    </row>
    <row r="204" spans="1:6" ht="15.75">
      <c r="A204" s="34">
        <v>8.1</v>
      </c>
      <c r="B204" s="29" t="s">
        <v>8</v>
      </c>
      <c r="C204" s="158"/>
      <c r="D204" s="135"/>
      <c r="E204" s="21"/>
      <c r="F204" s="21"/>
    </row>
    <row r="205" spans="1:6" ht="45">
      <c r="A205" s="70"/>
      <c r="B205" s="16" t="s">
        <v>161</v>
      </c>
      <c r="C205" s="158"/>
      <c r="D205" s="135"/>
      <c r="E205" s="21"/>
      <c r="F205" s="21"/>
    </row>
    <row r="206" spans="1:6" ht="60">
      <c r="A206" s="70"/>
      <c r="B206" s="16" t="s">
        <v>162</v>
      </c>
      <c r="C206" s="158"/>
      <c r="D206" s="135"/>
      <c r="E206" s="21"/>
      <c r="F206" s="21"/>
    </row>
    <row r="207" spans="1:6" ht="30">
      <c r="A207" s="70"/>
      <c r="B207" s="16" t="s">
        <v>163</v>
      </c>
      <c r="C207" s="158"/>
      <c r="D207" s="135"/>
      <c r="E207" s="21"/>
      <c r="F207" s="21"/>
    </row>
    <row r="208" spans="1:6" ht="45">
      <c r="A208" s="70"/>
      <c r="B208" s="16" t="s">
        <v>164</v>
      </c>
      <c r="C208" s="158"/>
      <c r="D208" s="135"/>
      <c r="E208" s="21"/>
      <c r="F208" s="21"/>
    </row>
    <row r="209" spans="1:9" ht="30">
      <c r="A209" s="70"/>
      <c r="B209" s="16" t="s">
        <v>165</v>
      </c>
      <c r="C209" s="158"/>
      <c r="D209" s="135"/>
      <c r="E209" s="21"/>
      <c r="F209" s="21"/>
    </row>
    <row r="210" spans="1:9" ht="30">
      <c r="A210" s="70"/>
      <c r="B210" s="16" t="s">
        <v>166</v>
      </c>
      <c r="C210" s="158"/>
      <c r="D210" s="135"/>
      <c r="E210" s="21"/>
      <c r="F210" s="21"/>
    </row>
    <row r="211" spans="1:9">
      <c r="A211" s="70"/>
      <c r="B211" s="16" t="s">
        <v>167</v>
      </c>
      <c r="C211" s="158"/>
      <c r="D211" s="135"/>
      <c r="E211" s="21"/>
      <c r="F211" s="21"/>
    </row>
    <row r="212" spans="1:9">
      <c r="A212" s="70"/>
      <c r="B212" s="16"/>
      <c r="C212" s="158"/>
      <c r="D212" s="159"/>
      <c r="E212" s="21"/>
      <c r="F212" s="21"/>
    </row>
    <row r="213" spans="1:9" ht="15.75">
      <c r="A213" s="34">
        <v>8.1999999999999993</v>
      </c>
      <c r="B213" s="29" t="s">
        <v>168</v>
      </c>
      <c r="C213" s="160"/>
      <c r="D213" s="160"/>
      <c r="E213" s="21"/>
      <c r="F213" s="21"/>
    </row>
    <row r="214" spans="1:9" ht="30">
      <c r="A214" s="161"/>
      <c r="B214" s="16" t="s">
        <v>169</v>
      </c>
      <c r="C214" s="160"/>
      <c r="D214" s="160"/>
      <c r="E214" s="21"/>
      <c r="F214" s="21"/>
    </row>
    <row r="215" spans="1:9" ht="30">
      <c r="A215" s="141">
        <v>1</v>
      </c>
      <c r="B215" s="16" t="s">
        <v>170</v>
      </c>
      <c r="C215" s="160" t="s">
        <v>121</v>
      </c>
      <c r="D215" s="89">
        <v>1</v>
      </c>
      <c r="E215" s="21">
        <v>7850</v>
      </c>
      <c r="F215" s="21">
        <f t="shared" ref="F215" si="3">E215*D215</f>
        <v>7850</v>
      </c>
    </row>
    <row r="216" spans="1:9">
      <c r="A216" s="141"/>
      <c r="B216" s="16"/>
      <c r="C216" s="160"/>
      <c r="D216" s="89"/>
      <c r="E216" s="21"/>
      <c r="F216" s="21"/>
    </row>
    <row r="217" spans="1:9" ht="15.75">
      <c r="A217" s="34">
        <v>8.3000000000000007</v>
      </c>
      <c r="B217" s="29" t="s">
        <v>171</v>
      </c>
      <c r="C217" s="160"/>
      <c r="D217" s="89"/>
      <c r="E217" s="21"/>
      <c r="F217" s="21"/>
    </row>
    <row r="218" spans="1:9" ht="30">
      <c r="A218" s="162"/>
      <c r="B218" s="16" t="s">
        <v>172</v>
      </c>
      <c r="C218" s="160"/>
      <c r="D218" s="89"/>
      <c r="E218" s="21"/>
      <c r="F218" s="21"/>
    </row>
    <row r="219" spans="1:9" ht="30">
      <c r="A219" s="141">
        <v>1</v>
      </c>
      <c r="B219" s="16" t="s">
        <v>173</v>
      </c>
      <c r="C219" s="89" t="s">
        <v>174</v>
      </c>
      <c r="D219" s="89">
        <v>2</v>
      </c>
      <c r="E219" s="163">
        <v>525</v>
      </c>
      <c r="F219" s="21">
        <f t="shared" ref="F219:F221" si="4">E219*D219</f>
        <v>1050</v>
      </c>
    </row>
    <row r="220" spans="1:9">
      <c r="A220" s="141">
        <v>2</v>
      </c>
      <c r="B220" s="16" t="s">
        <v>175</v>
      </c>
      <c r="C220" s="89" t="s">
        <v>174</v>
      </c>
      <c r="D220" s="164">
        <v>7</v>
      </c>
      <c r="E220" s="163">
        <v>525</v>
      </c>
      <c r="F220" s="21">
        <f t="shared" si="4"/>
        <v>3675</v>
      </c>
      <c r="H220" s="119"/>
    </row>
    <row r="221" spans="1:9">
      <c r="A221" s="38">
        <v>3</v>
      </c>
      <c r="B221" s="16" t="s">
        <v>176</v>
      </c>
      <c r="C221" s="89" t="s">
        <v>174</v>
      </c>
      <c r="D221" s="164">
        <v>3</v>
      </c>
      <c r="E221" s="163">
        <v>525</v>
      </c>
      <c r="F221" s="21">
        <f t="shared" si="4"/>
        <v>1575</v>
      </c>
    </row>
    <row r="222" spans="1:9">
      <c r="A222" s="38"/>
      <c r="B222" s="16"/>
      <c r="C222" s="42"/>
      <c r="D222" s="89"/>
      <c r="E222" s="21"/>
      <c r="F222" s="21"/>
    </row>
    <row r="223" spans="1:9" ht="15.75">
      <c r="A223" s="34">
        <v>8.4</v>
      </c>
      <c r="B223" s="29" t="s">
        <v>177</v>
      </c>
      <c r="C223" s="160"/>
      <c r="D223" s="89"/>
      <c r="E223" s="21"/>
      <c r="F223" s="21"/>
    </row>
    <row r="224" spans="1:9">
      <c r="A224" s="38">
        <v>1</v>
      </c>
      <c r="B224" s="16" t="s">
        <v>178</v>
      </c>
      <c r="C224" s="89" t="s">
        <v>121</v>
      </c>
      <c r="D224" s="89">
        <v>5</v>
      </c>
      <c r="E224" s="21">
        <v>925</v>
      </c>
      <c r="F224" s="21">
        <f t="shared" ref="F224:F226" si="5">E224*D224</f>
        <v>4625</v>
      </c>
      <c r="I224" s="119"/>
    </row>
    <row r="225" spans="1:6">
      <c r="A225" s="38">
        <v>2</v>
      </c>
      <c r="B225" s="16" t="s">
        <v>179</v>
      </c>
      <c r="C225" s="89" t="s">
        <v>121</v>
      </c>
      <c r="D225" s="164">
        <v>2</v>
      </c>
      <c r="E225" s="21">
        <v>925</v>
      </c>
      <c r="F225" s="21">
        <f t="shared" si="5"/>
        <v>1850</v>
      </c>
    </row>
    <row r="226" spans="1:6">
      <c r="A226" s="38">
        <v>7</v>
      </c>
      <c r="B226" s="16" t="s">
        <v>180</v>
      </c>
      <c r="C226" s="89" t="s">
        <v>121</v>
      </c>
      <c r="D226" s="164">
        <v>3</v>
      </c>
      <c r="E226" s="21">
        <v>185</v>
      </c>
      <c r="F226" s="21">
        <f t="shared" si="5"/>
        <v>555</v>
      </c>
    </row>
    <row r="227" spans="1:6" ht="18.75">
      <c r="A227" s="165"/>
      <c r="B227" s="166" t="s">
        <v>181</v>
      </c>
      <c r="C227" s="98"/>
      <c r="D227" s="167"/>
      <c r="E227" s="69"/>
      <c r="F227" s="69"/>
    </row>
    <row r="228" spans="1:6" ht="18.75">
      <c r="A228" s="75"/>
      <c r="B228" s="76" t="s">
        <v>182</v>
      </c>
      <c r="C228" s="155"/>
      <c r="D228" s="156"/>
      <c r="E228" s="79"/>
      <c r="F228" s="80">
        <f>SUM(F202:F226)</f>
        <v>21180</v>
      </c>
    </row>
    <row r="229" spans="1:6" ht="18.75">
      <c r="A229" s="168"/>
      <c r="B229" s="169" t="s">
        <v>183</v>
      </c>
      <c r="C229" s="170"/>
      <c r="D229" s="171"/>
      <c r="E229" s="172"/>
      <c r="F229" s="172"/>
    </row>
    <row r="230" spans="1:6" ht="18.75">
      <c r="A230" s="173"/>
      <c r="B230" s="174" t="s">
        <v>184</v>
      </c>
      <c r="C230" s="175"/>
      <c r="D230" s="176"/>
      <c r="E230" s="177"/>
      <c r="F230" s="177"/>
    </row>
    <row r="231" spans="1:6" ht="15.75">
      <c r="A231" s="178">
        <v>9.1</v>
      </c>
      <c r="B231" s="179" t="s">
        <v>185</v>
      </c>
      <c r="C231" s="175"/>
      <c r="D231" s="176"/>
      <c r="E231" s="177"/>
      <c r="F231" s="177"/>
    </row>
    <row r="232" spans="1:6" ht="45">
      <c r="A232" s="178"/>
      <c r="B232" s="180" t="s">
        <v>186</v>
      </c>
      <c r="C232" s="175"/>
      <c r="D232" s="176"/>
      <c r="E232" s="177"/>
      <c r="F232" s="177"/>
    </row>
    <row r="233" spans="1:6" ht="30">
      <c r="A233" s="178"/>
      <c r="B233" s="180" t="s">
        <v>187</v>
      </c>
      <c r="C233" s="175"/>
      <c r="D233" s="176"/>
      <c r="E233" s="177"/>
      <c r="F233" s="177"/>
    </row>
    <row r="234" spans="1:6" ht="45">
      <c r="A234" s="173"/>
      <c r="B234" s="180" t="s">
        <v>188</v>
      </c>
      <c r="C234" s="175"/>
      <c r="D234" s="176"/>
      <c r="E234" s="177"/>
      <c r="F234" s="177"/>
    </row>
    <row r="235" spans="1:6" ht="75">
      <c r="A235" s="181">
        <v>1</v>
      </c>
      <c r="B235" s="180" t="s">
        <v>189</v>
      </c>
      <c r="C235" s="182" t="s">
        <v>190</v>
      </c>
      <c r="D235" s="183">
        <v>3.65</v>
      </c>
      <c r="E235" s="177">
        <v>4500</v>
      </c>
      <c r="F235" s="21">
        <f t="shared" ref="F235:F236" si="6">E235*D235</f>
        <v>16425</v>
      </c>
    </row>
    <row r="236" spans="1:6">
      <c r="A236" s="181">
        <v>2</v>
      </c>
      <c r="B236" s="180" t="s">
        <v>191</v>
      </c>
      <c r="C236" s="182" t="s">
        <v>121</v>
      </c>
      <c r="D236" s="184">
        <v>2</v>
      </c>
      <c r="E236" s="177">
        <v>720</v>
      </c>
      <c r="F236" s="21">
        <f t="shared" si="6"/>
        <v>1440</v>
      </c>
    </row>
    <row r="237" spans="1:6" ht="15.75">
      <c r="A237" s="173"/>
      <c r="B237" s="185"/>
      <c r="C237" s="186"/>
      <c r="D237" s="187"/>
      <c r="E237" s="177"/>
      <c r="F237" s="177"/>
    </row>
    <row r="238" spans="1:6" ht="15.75">
      <c r="A238" s="173"/>
      <c r="B238" s="188"/>
      <c r="C238" s="189"/>
      <c r="D238" s="190"/>
      <c r="E238" s="177"/>
      <c r="F238" s="177"/>
    </row>
    <row r="239" spans="1:6" ht="15.75">
      <c r="A239" s="173"/>
      <c r="B239" s="185"/>
      <c r="C239" s="189"/>
      <c r="D239" s="190"/>
      <c r="E239" s="177"/>
      <c r="F239" s="177"/>
    </row>
    <row r="240" spans="1:6" ht="15.75">
      <c r="A240" s="173"/>
      <c r="B240" s="185"/>
      <c r="C240" s="189"/>
      <c r="D240" s="190"/>
      <c r="E240" s="177"/>
      <c r="F240" s="177"/>
    </row>
    <row r="241" spans="1:6" ht="15.75">
      <c r="A241" s="173"/>
      <c r="B241" s="185"/>
      <c r="C241" s="189"/>
      <c r="D241" s="190"/>
      <c r="E241" s="177"/>
      <c r="F241" s="177"/>
    </row>
    <row r="242" spans="1:6" ht="15.75">
      <c r="A242" s="173"/>
      <c r="B242" s="185"/>
      <c r="C242" s="189"/>
      <c r="D242" s="190"/>
      <c r="E242" s="177"/>
      <c r="F242" s="177"/>
    </row>
    <row r="243" spans="1:6" ht="15.75">
      <c r="A243" s="173"/>
      <c r="B243" s="185"/>
      <c r="C243" s="191"/>
      <c r="D243" s="190"/>
      <c r="E243" s="177"/>
      <c r="F243" s="177"/>
    </row>
    <row r="244" spans="1:6" ht="14.25">
      <c r="A244" s="192"/>
      <c r="B244" s="193" t="s">
        <v>192</v>
      </c>
      <c r="C244" s="194"/>
      <c r="D244" s="195"/>
      <c r="E244" s="196"/>
      <c r="F244" s="196"/>
    </row>
    <row r="245" spans="1:6" ht="18.75">
      <c r="A245" s="197"/>
      <c r="B245" s="198" t="s">
        <v>193</v>
      </c>
      <c r="C245" s="199"/>
      <c r="D245" s="200"/>
      <c r="E245" s="201"/>
      <c r="F245" s="202">
        <f>SUM(F235:F243)</f>
        <v>17865</v>
      </c>
    </row>
    <row r="246" spans="1:6" s="207" customFormat="1" ht="30.75" customHeight="1" thickBot="1">
      <c r="A246" s="308" t="s">
        <v>194</v>
      </c>
      <c r="B246" s="309"/>
      <c r="C246" s="310"/>
      <c r="D246" s="204"/>
      <c r="E246" s="205"/>
      <c r="F246" s="206">
        <f>F245+F228+F201+F163+F138+F110+F86+F70+F36</f>
        <v>207745.32399999999</v>
      </c>
    </row>
  </sheetData>
  <mergeCells count="1">
    <mergeCell ref="A246:C246"/>
  </mergeCells>
  <pageMargins left="0.7" right="0.7" top="0.75" bottom="0.75" header="0.3" footer="0.3"/>
  <pageSetup scale="63" orientation="portrait" r:id="rId1"/>
  <rowBreaks count="3" manualBreakCount="3">
    <brk id="145" max="5" man="1"/>
    <brk id="201" max="16383" man="1"/>
    <brk id="2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24"/>
  <sheetViews>
    <sheetView topLeftCell="A204" zoomScaleNormal="100" zoomScaleSheetLayoutView="77" workbookViewId="0">
      <selection activeCell="F224" sqref="A78:F224"/>
    </sheetView>
  </sheetViews>
  <sheetFormatPr defaultColWidth="8.85546875" defaultRowHeight="15"/>
  <cols>
    <col min="1" max="1" width="6.42578125" style="81" customWidth="1"/>
    <col min="2" max="2" width="58.42578125" style="82" customWidth="1"/>
    <col min="3" max="3" width="7" style="83" bestFit="1" customWidth="1"/>
    <col min="4" max="4" width="9.42578125" style="84" customWidth="1"/>
    <col min="5" max="5" width="12.28515625" style="85" customWidth="1"/>
    <col min="6" max="6" width="20.42578125" style="85" bestFit="1" customWidth="1"/>
    <col min="7" max="7" width="28.85546875" style="27" customWidth="1"/>
    <col min="8" max="8" width="9.140625" style="27"/>
    <col min="9" max="9" width="32.7109375" style="27" customWidth="1"/>
    <col min="10" max="254" width="9.140625" style="27"/>
    <col min="255" max="255" width="6.42578125" style="27" customWidth="1"/>
    <col min="256" max="256" width="60.28515625" style="27" customWidth="1"/>
    <col min="257" max="257" width="7" style="27" bestFit="1" customWidth="1"/>
    <col min="258" max="258" width="9.42578125" style="27" customWidth="1"/>
    <col min="259" max="260" width="10.42578125" style="27" customWidth="1"/>
    <col min="261" max="262" width="15.28515625" style="27" customWidth="1"/>
    <col min="263" max="263" width="18.28515625" style="27" customWidth="1"/>
    <col min="264" max="510" width="9.140625" style="27"/>
    <col min="511" max="511" width="6.42578125" style="27" customWidth="1"/>
    <col min="512" max="512" width="60.28515625" style="27" customWidth="1"/>
    <col min="513" max="513" width="7" style="27" bestFit="1" customWidth="1"/>
    <col min="514" max="514" width="9.42578125" style="27" customWidth="1"/>
    <col min="515" max="516" width="10.42578125" style="27" customWidth="1"/>
    <col min="517" max="518" width="15.28515625" style="27" customWidth="1"/>
    <col min="519" max="519" width="18.28515625" style="27" customWidth="1"/>
    <col min="520" max="766" width="9.140625" style="27"/>
    <col min="767" max="767" width="6.42578125" style="27" customWidth="1"/>
    <col min="768" max="768" width="60.28515625" style="27" customWidth="1"/>
    <col min="769" max="769" width="7" style="27" bestFit="1" customWidth="1"/>
    <col min="770" max="770" width="9.42578125" style="27" customWidth="1"/>
    <col min="771" max="772" width="10.42578125" style="27" customWidth="1"/>
    <col min="773" max="774" width="15.28515625" style="27" customWidth="1"/>
    <col min="775" max="775" width="18.28515625" style="27" customWidth="1"/>
    <col min="776" max="1022" width="9.140625" style="27"/>
    <col min="1023" max="1023" width="6.42578125" style="27" customWidth="1"/>
    <col min="1024" max="1024" width="60.28515625" style="27" customWidth="1"/>
    <col min="1025" max="1025" width="7" style="27" bestFit="1" customWidth="1"/>
    <col min="1026" max="1026" width="9.42578125" style="27" customWidth="1"/>
    <col min="1027" max="1028" width="10.42578125" style="27" customWidth="1"/>
    <col min="1029" max="1030" width="15.28515625" style="27" customWidth="1"/>
    <col min="1031" max="1031" width="18.28515625" style="27" customWidth="1"/>
    <col min="1032" max="1278" width="9.140625" style="27"/>
    <col min="1279" max="1279" width="6.42578125" style="27" customWidth="1"/>
    <col min="1280" max="1280" width="60.28515625" style="27" customWidth="1"/>
    <col min="1281" max="1281" width="7" style="27" bestFit="1" customWidth="1"/>
    <col min="1282" max="1282" width="9.42578125" style="27" customWidth="1"/>
    <col min="1283" max="1284" width="10.42578125" style="27" customWidth="1"/>
    <col min="1285" max="1286" width="15.28515625" style="27" customWidth="1"/>
    <col min="1287" max="1287" width="18.28515625" style="27" customWidth="1"/>
    <col min="1288" max="1534" width="9.140625" style="27"/>
    <col min="1535" max="1535" width="6.42578125" style="27" customWidth="1"/>
    <col min="1536" max="1536" width="60.28515625" style="27" customWidth="1"/>
    <col min="1537" max="1537" width="7" style="27" bestFit="1" customWidth="1"/>
    <col min="1538" max="1538" width="9.42578125" style="27" customWidth="1"/>
    <col min="1539" max="1540" width="10.42578125" style="27" customWidth="1"/>
    <col min="1541" max="1542" width="15.28515625" style="27" customWidth="1"/>
    <col min="1543" max="1543" width="18.28515625" style="27" customWidth="1"/>
    <col min="1544" max="1790" width="9.140625" style="27"/>
    <col min="1791" max="1791" width="6.42578125" style="27" customWidth="1"/>
    <col min="1792" max="1792" width="60.28515625" style="27" customWidth="1"/>
    <col min="1793" max="1793" width="7" style="27" bestFit="1" customWidth="1"/>
    <col min="1794" max="1794" width="9.42578125" style="27" customWidth="1"/>
    <col min="1795" max="1796" width="10.42578125" style="27" customWidth="1"/>
    <col min="1797" max="1798" width="15.28515625" style="27" customWidth="1"/>
    <col min="1799" max="1799" width="18.28515625" style="27" customWidth="1"/>
    <col min="1800" max="2046" width="9.140625" style="27"/>
    <col min="2047" max="2047" width="6.42578125" style="27" customWidth="1"/>
    <col min="2048" max="2048" width="60.28515625" style="27" customWidth="1"/>
    <col min="2049" max="2049" width="7" style="27" bestFit="1" customWidth="1"/>
    <col min="2050" max="2050" width="9.42578125" style="27" customWidth="1"/>
    <col min="2051" max="2052" width="10.42578125" style="27" customWidth="1"/>
    <col min="2053" max="2054" width="15.28515625" style="27" customWidth="1"/>
    <col min="2055" max="2055" width="18.28515625" style="27" customWidth="1"/>
    <col min="2056" max="2302" width="9.140625" style="27"/>
    <col min="2303" max="2303" width="6.42578125" style="27" customWidth="1"/>
    <col min="2304" max="2304" width="60.28515625" style="27" customWidth="1"/>
    <col min="2305" max="2305" width="7" style="27" bestFit="1" customWidth="1"/>
    <col min="2306" max="2306" width="9.42578125" style="27" customWidth="1"/>
    <col min="2307" max="2308" width="10.42578125" style="27" customWidth="1"/>
    <col min="2309" max="2310" width="15.28515625" style="27" customWidth="1"/>
    <col min="2311" max="2311" width="18.28515625" style="27" customWidth="1"/>
    <col min="2312" max="2558" width="9.140625" style="27"/>
    <col min="2559" max="2559" width="6.42578125" style="27" customWidth="1"/>
    <col min="2560" max="2560" width="60.28515625" style="27" customWidth="1"/>
    <col min="2561" max="2561" width="7" style="27" bestFit="1" customWidth="1"/>
    <col min="2562" max="2562" width="9.42578125" style="27" customWidth="1"/>
    <col min="2563" max="2564" width="10.42578125" style="27" customWidth="1"/>
    <col min="2565" max="2566" width="15.28515625" style="27" customWidth="1"/>
    <col min="2567" max="2567" width="18.28515625" style="27" customWidth="1"/>
    <col min="2568" max="2814" width="9.140625" style="27"/>
    <col min="2815" max="2815" width="6.42578125" style="27" customWidth="1"/>
    <col min="2816" max="2816" width="60.28515625" style="27" customWidth="1"/>
    <col min="2817" max="2817" width="7" style="27" bestFit="1" customWidth="1"/>
    <col min="2818" max="2818" width="9.42578125" style="27" customWidth="1"/>
    <col min="2819" max="2820" width="10.42578125" style="27" customWidth="1"/>
    <col min="2821" max="2822" width="15.28515625" style="27" customWidth="1"/>
    <col min="2823" max="2823" width="18.28515625" style="27" customWidth="1"/>
    <col min="2824" max="3070" width="9.140625" style="27"/>
    <col min="3071" max="3071" width="6.42578125" style="27" customWidth="1"/>
    <col min="3072" max="3072" width="60.28515625" style="27" customWidth="1"/>
    <col min="3073" max="3073" width="7" style="27" bestFit="1" customWidth="1"/>
    <col min="3074" max="3074" width="9.42578125" style="27" customWidth="1"/>
    <col min="3075" max="3076" width="10.42578125" style="27" customWidth="1"/>
    <col min="3077" max="3078" width="15.28515625" style="27" customWidth="1"/>
    <col min="3079" max="3079" width="18.28515625" style="27" customWidth="1"/>
    <col min="3080" max="3326" width="9.140625" style="27"/>
    <col min="3327" max="3327" width="6.42578125" style="27" customWidth="1"/>
    <col min="3328" max="3328" width="60.28515625" style="27" customWidth="1"/>
    <col min="3329" max="3329" width="7" style="27" bestFit="1" customWidth="1"/>
    <col min="3330" max="3330" width="9.42578125" style="27" customWidth="1"/>
    <col min="3331" max="3332" width="10.42578125" style="27" customWidth="1"/>
    <col min="3333" max="3334" width="15.28515625" style="27" customWidth="1"/>
    <col min="3335" max="3335" width="18.28515625" style="27" customWidth="1"/>
    <col min="3336" max="3582" width="9.140625" style="27"/>
    <col min="3583" max="3583" width="6.42578125" style="27" customWidth="1"/>
    <col min="3584" max="3584" width="60.28515625" style="27" customWidth="1"/>
    <col min="3585" max="3585" width="7" style="27" bestFit="1" customWidth="1"/>
    <col min="3586" max="3586" width="9.42578125" style="27" customWidth="1"/>
    <col min="3587" max="3588" width="10.42578125" style="27" customWidth="1"/>
    <col min="3589" max="3590" width="15.28515625" style="27" customWidth="1"/>
    <col min="3591" max="3591" width="18.28515625" style="27" customWidth="1"/>
    <col min="3592" max="3838" width="9.140625" style="27"/>
    <col min="3839" max="3839" width="6.42578125" style="27" customWidth="1"/>
    <col min="3840" max="3840" width="60.28515625" style="27" customWidth="1"/>
    <col min="3841" max="3841" width="7" style="27" bestFit="1" customWidth="1"/>
    <col min="3842" max="3842" width="9.42578125" style="27" customWidth="1"/>
    <col min="3843" max="3844" width="10.42578125" style="27" customWidth="1"/>
    <col min="3845" max="3846" width="15.28515625" style="27" customWidth="1"/>
    <col min="3847" max="3847" width="18.28515625" style="27" customWidth="1"/>
    <col min="3848" max="4094" width="9.140625" style="27"/>
    <col min="4095" max="4095" width="6.42578125" style="27" customWidth="1"/>
    <col min="4096" max="4096" width="60.28515625" style="27" customWidth="1"/>
    <col min="4097" max="4097" width="7" style="27" bestFit="1" customWidth="1"/>
    <col min="4098" max="4098" width="9.42578125" style="27" customWidth="1"/>
    <col min="4099" max="4100" width="10.42578125" style="27" customWidth="1"/>
    <col min="4101" max="4102" width="15.28515625" style="27" customWidth="1"/>
    <col min="4103" max="4103" width="18.28515625" style="27" customWidth="1"/>
    <col min="4104" max="4350" width="9.140625" style="27"/>
    <col min="4351" max="4351" width="6.42578125" style="27" customWidth="1"/>
    <col min="4352" max="4352" width="60.28515625" style="27" customWidth="1"/>
    <col min="4353" max="4353" width="7" style="27" bestFit="1" customWidth="1"/>
    <col min="4354" max="4354" width="9.42578125" style="27" customWidth="1"/>
    <col min="4355" max="4356" width="10.42578125" style="27" customWidth="1"/>
    <col min="4357" max="4358" width="15.28515625" style="27" customWidth="1"/>
    <col min="4359" max="4359" width="18.28515625" style="27" customWidth="1"/>
    <col min="4360" max="4606" width="9.140625" style="27"/>
    <col min="4607" max="4607" width="6.42578125" style="27" customWidth="1"/>
    <col min="4608" max="4608" width="60.28515625" style="27" customWidth="1"/>
    <col min="4609" max="4609" width="7" style="27" bestFit="1" customWidth="1"/>
    <col min="4610" max="4610" width="9.42578125" style="27" customWidth="1"/>
    <col min="4611" max="4612" width="10.42578125" style="27" customWidth="1"/>
    <col min="4613" max="4614" width="15.28515625" style="27" customWidth="1"/>
    <col min="4615" max="4615" width="18.28515625" style="27" customWidth="1"/>
    <col min="4616" max="4862" width="9.140625" style="27"/>
    <col min="4863" max="4863" width="6.42578125" style="27" customWidth="1"/>
    <col min="4864" max="4864" width="60.28515625" style="27" customWidth="1"/>
    <col min="4865" max="4865" width="7" style="27" bestFit="1" customWidth="1"/>
    <col min="4866" max="4866" width="9.42578125" style="27" customWidth="1"/>
    <col min="4867" max="4868" width="10.42578125" style="27" customWidth="1"/>
    <col min="4869" max="4870" width="15.28515625" style="27" customWidth="1"/>
    <col min="4871" max="4871" width="18.28515625" style="27" customWidth="1"/>
    <col min="4872" max="5118" width="9.140625" style="27"/>
    <col min="5119" max="5119" width="6.42578125" style="27" customWidth="1"/>
    <col min="5120" max="5120" width="60.28515625" style="27" customWidth="1"/>
    <col min="5121" max="5121" width="7" style="27" bestFit="1" customWidth="1"/>
    <col min="5122" max="5122" width="9.42578125" style="27" customWidth="1"/>
    <col min="5123" max="5124" width="10.42578125" style="27" customWidth="1"/>
    <col min="5125" max="5126" width="15.28515625" style="27" customWidth="1"/>
    <col min="5127" max="5127" width="18.28515625" style="27" customWidth="1"/>
    <col min="5128" max="5374" width="9.140625" style="27"/>
    <col min="5375" max="5375" width="6.42578125" style="27" customWidth="1"/>
    <col min="5376" max="5376" width="60.28515625" style="27" customWidth="1"/>
    <col min="5377" max="5377" width="7" style="27" bestFit="1" customWidth="1"/>
    <col min="5378" max="5378" width="9.42578125" style="27" customWidth="1"/>
    <col min="5379" max="5380" width="10.42578125" style="27" customWidth="1"/>
    <col min="5381" max="5382" width="15.28515625" style="27" customWidth="1"/>
    <col min="5383" max="5383" width="18.28515625" style="27" customWidth="1"/>
    <col min="5384" max="5630" width="9.140625" style="27"/>
    <col min="5631" max="5631" width="6.42578125" style="27" customWidth="1"/>
    <col min="5632" max="5632" width="60.28515625" style="27" customWidth="1"/>
    <col min="5633" max="5633" width="7" style="27" bestFit="1" customWidth="1"/>
    <col min="5634" max="5634" width="9.42578125" style="27" customWidth="1"/>
    <col min="5635" max="5636" width="10.42578125" style="27" customWidth="1"/>
    <col min="5637" max="5638" width="15.28515625" style="27" customWidth="1"/>
    <col min="5639" max="5639" width="18.28515625" style="27" customWidth="1"/>
    <col min="5640" max="5886" width="9.140625" style="27"/>
    <col min="5887" max="5887" width="6.42578125" style="27" customWidth="1"/>
    <col min="5888" max="5888" width="60.28515625" style="27" customWidth="1"/>
    <col min="5889" max="5889" width="7" style="27" bestFit="1" customWidth="1"/>
    <col min="5890" max="5890" width="9.42578125" style="27" customWidth="1"/>
    <col min="5891" max="5892" width="10.42578125" style="27" customWidth="1"/>
    <col min="5893" max="5894" width="15.28515625" style="27" customWidth="1"/>
    <col min="5895" max="5895" width="18.28515625" style="27" customWidth="1"/>
    <col min="5896" max="6142" width="9.140625" style="27"/>
    <col min="6143" max="6143" width="6.42578125" style="27" customWidth="1"/>
    <col min="6144" max="6144" width="60.28515625" style="27" customWidth="1"/>
    <col min="6145" max="6145" width="7" style="27" bestFit="1" customWidth="1"/>
    <col min="6146" max="6146" width="9.42578125" style="27" customWidth="1"/>
    <col min="6147" max="6148" width="10.42578125" style="27" customWidth="1"/>
    <col min="6149" max="6150" width="15.28515625" style="27" customWidth="1"/>
    <col min="6151" max="6151" width="18.28515625" style="27" customWidth="1"/>
    <col min="6152" max="6398" width="9.140625" style="27"/>
    <col min="6399" max="6399" width="6.42578125" style="27" customWidth="1"/>
    <col min="6400" max="6400" width="60.28515625" style="27" customWidth="1"/>
    <col min="6401" max="6401" width="7" style="27" bestFit="1" customWidth="1"/>
    <col min="6402" max="6402" width="9.42578125" style="27" customWidth="1"/>
    <col min="6403" max="6404" width="10.42578125" style="27" customWidth="1"/>
    <col min="6405" max="6406" width="15.28515625" style="27" customWidth="1"/>
    <col min="6407" max="6407" width="18.28515625" style="27" customWidth="1"/>
    <col min="6408" max="6654" width="9.140625" style="27"/>
    <col min="6655" max="6655" width="6.42578125" style="27" customWidth="1"/>
    <col min="6656" max="6656" width="60.28515625" style="27" customWidth="1"/>
    <col min="6657" max="6657" width="7" style="27" bestFit="1" customWidth="1"/>
    <col min="6658" max="6658" width="9.42578125" style="27" customWidth="1"/>
    <col min="6659" max="6660" width="10.42578125" style="27" customWidth="1"/>
    <col min="6661" max="6662" width="15.28515625" style="27" customWidth="1"/>
    <col min="6663" max="6663" width="18.28515625" style="27" customWidth="1"/>
    <col min="6664" max="6910" width="9.140625" style="27"/>
    <col min="6911" max="6911" width="6.42578125" style="27" customWidth="1"/>
    <col min="6912" max="6912" width="60.28515625" style="27" customWidth="1"/>
    <col min="6913" max="6913" width="7" style="27" bestFit="1" customWidth="1"/>
    <col min="6914" max="6914" width="9.42578125" style="27" customWidth="1"/>
    <col min="6915" max="6916" width="10.42578125" style="27" customWidth="1"/>
    <col min="6917" max="6918" width="15.28515625" style="27" customWidth="1"/>
    <col min="6919" max="6919" width="18.28515625" style="27" customWidth="1"/>
    <col min="6920" max="7166" width="9.140625" style="27"/>
    <col min="7167" max="7167" width="6.42578125" style="27" customWidth="1"/>
    <col min="7168" max="7168" width="60.28515625" style="27" customWidth="1"/>
    <col min="7169" max="7169" width="7" style="27" bestFit="1" customWidth="1"/>
    <col min="7170" max="7170" width="9.42578125" style="27" customWidth="1"/>
    <col min="7171" max="7172" width="10.42578125" style="27" customWidth="1"/>
    <col min="7173" max="7174" width="15.28515625" style="27" customWidth="1"/>
    <col min="7175" max="7175" width="18.28515625" style="27" customWidth="1"/>
    <col min="7176" max="7422" width="9.140625" style="27"/>
    <col min="7423" max="7423" width="6.42578125" style="27" customWidth="1"/>
    <col min="7424" max="7424" width="60.28515625" style="27" customWidth="1"/>
    <col min="7425" max="7425" width="7" style="27" bestFit="1" customWidth="1"/>
    <col min="7426" max="7426" width="9.42578125" style="27" customWidth="1"/>
    <col min="7427" max="7428" width="10.42578125" style="27" customWidth="1"/>
    <col min="7429" max="7430" width="15.28515625" style="27" customWidth="1"/>
    <col min="7431" max="7431" width="18.28515625" style="27" customWidth="1"/>
    <col min="7432" max="7678" width="9.140625" style="27"/>
    <col min="7679" max="7679" width="6.42578125" style="27" customWidth="1"/>
    <col min="7680" max="7680" width="60.28515625" style="27" customWidth="1"/>
    <col min="7681" max="7681" width="7" style="27" bestFit="1" customWidth="1"/>
    <col min="7682" max="7682" width="9.42578125" style="27" customWidth="1"/>
    <col min="7683" max="7684" width="10.42578125" style="27" customWidth="1"/>
    <col min="7685" max="7686" width="15.28515625" style="27" customWidth="1"/>
    <col min="7687" max="7687" width="18.28515625" style="27" customWidth="1"/>
    <col min="7688" max="7934" width="9.140625" style="27"/>
    <col min="7935" max="7935" width="6.42578125" style="27" customWidth="1"/>
    <col min="7936" max="7936" width="60.28515625" style="27" customWidth="1"/>
    <col min="7937" max="7937" width="7" style="27" bestFit="1" customWidth="1"/>
    <col min="7938" max="7938" width="9.42578125" style="27" customWidth="1"/>
    <col min="7939" max="7940" width="10.42578125" style="27" customWidth="1"/>
    <col min="7941" max="7942" width="15.28515625" style="27" customWidth="1"/>
    <col min="7943" max="7943" width="18.28515625" style="27" customWidth="1"/>
    <col min="7944" max="8190" width="9.140625" style="27"/>
    <col min="8191" max="8191" width="6.42578125" style="27" customWidth="1"/>
    <col min="8192" max="8192" width="60.28515625" style="27" customWidth="1"/>
    <col min="8193" max="8193" width="7" style="27" bestFit="1" customWidth="1"/>
    <col min="8194" max="8194" width="9.42578125" style="27" customWidth="1"/>
    <col min="8195" max="8196" width="10.42578125" style="27" customWidth="1"/>
    <col min="8197" max="8198" width="15.28515625" style="27" customWidth="1"/>
    <col min="8199" max="8199" width="18.28515625" style="27" customWidth="1"/>
    <col min="8200" max="8446" width="9.140625" style="27"/>
    <col min="8447" max="8447" width="6.42578125" style="27" customWidth="1"/>
    <col min="8448" max="8448" width="60.28515625" style="27" customWidth="1"/>
    <col min="8449" max="8449" width="7" style="27" bestFit="1" customWidth="1"/>
    <col min="8450" max="8450" width="9.42578125" style="27" customWidth="1"/>
    <col min="8451" max="8452" width="10.42578125" style="27" customWidth="1"/>
    <col min="8453" max="8454" width="15.28515625" style="27" customWidth="1"/>
    <col min="8455" max="8455" width="18.28515625" style="27" customWidth="1"/>
    <col min="8456" max="8702" width="9.140625" style="27"/>
    <col min="8703" max="8703" width="6.42578125" style="27" customWidth="1"/>
    <col min="8704" max="8704" width="60.28515625" style="27" customWidth="1"/>
    <col min="8705" max="8705" width="7" style="27" bestFit="1" customWidth="1"/>
    <col min="8706" max="8706" width="9.42578125" style="27" customWidth="1"/>
    <col min="8707" max="8708" width="10.42578125" style="27" customWidth="1"/>
    <col min="8709" max="8710" width="15.28515625" style="27" customWidth="1"/>
    <col min="8711" max="8711" width="18.28515625" style="27" customWidth="1"/>
    <col min="8712" max="8958" width="9.140625" style="27"/>
    <col min="8959" max="8959" width="6.42578125" style="27" customWidth="1"/>
    <col min="8960" max="8960" width="60.28515625" style="27" customWidth="1"/>
    <col min="8961" max="8961" width="7" style="27" bestFit="1" customWidth="1"/>
    <col min="8962" max="8962" width="9.42578125" style="27" customWidth="1"/>
    <col min="8963" max="8964" width="10.42578125" style="27" customWidth="1"/>
    <col min="8965" max="8966" width="15.28515625" style="27" customWidth="1"/>
    <col min="8967" max="8967" width="18.28515625" style="27" customWidth="1"/>
    <col min="8968" max="9214" width="9.140625" style="27"/>
    <col min="9215" max="9215" width="6.42578125" style="27" customWidth="1"/>
    <col min="9216" max="9216" width="60.28515625" style="27" customWidth="1"/>
    <col min="9217" max="9217" width="7" style="27" bestFit="1" customWidth="1"/>
    <col min="9218" max="9218" width="9.42578125" style="27" customWidth="1"/>
    <col min="9219" max="9220" width="10.42578125" style="27" customWidth="1"/>
    <col min="9221" max="9222" width="15.28515625" style="27" customWidth="1"/>
    <col min="9223" max="9223" width="18.28515625" style="27" customWidth="1"/>
    <col min="9224" max="9470" width="9.140625" style="27"/>
    <col min="9471" max="9471" width="6.42578125" style="27" customWidth="1"/>
    <col min="9472" max="9472" width="60.28515625" style="27" customWidth="1"/>
    <col min="9473" max="9473" width="7" style="27" bestFit="1" customWidth="1"/>
    <col min="9474" max="9474" width="9.42578125" style="27" customWidth="1"/>
    <col min="9475" max="9476" width="10.42578125" style="27" customWidth="1"/>
    <col min="9477" max="9478" width="15.28515625" style="27" customWidth="1"/>
    <col min="9479" max="9479" width="18.28515625" style="27" customWidth="1"/>
    <col min="9480" max="9726" width="9.140625" style="27"/>
    <col min="9727" max="9727" width="6.42578125" style="27" customWidth="1"/>
    <col min="9728" max="9728" width="60.28515625" style="27" customWidth="1"/>
    <col min="9729" max="9729" width="7" style="27" bestFit="1" customWidth="1"/>
    <col min="9730" max="9730" width="9.42578125" style="27" customWidth="1"/>
    <col min="9731" max="9732" width="10.42578125" style="27" customWidth="1"/>
    <col min="9733" max="9734" width="15.28515625" style="27" customWidth="1"/>
    <col min="9735" max="9735" width="18.28515625" style="27" customWidth="1"/>
    <col min="9736" max="9982" width="9.140625" style="27"/>
    <col min="9983" max="9983" width="6.42578125" style="27" customWidth="1"/>
    <col min="9984" max="9984" width="60.28515625" style="27" customWidth="1"/>
    <col min="9985" max="9985" width="7" style="27" bestFit="1" customWidth="1"/>
    <col min="9986" max="9986" width="9.42578125" style="27" customWidth="1"/>
    <col min="9987" max="9988" width="10.42578125" style="27" customWidth="1"/>
    <col min="9989" max="9990" width="15.28515625" style="27" customWidth="1"/>
    <col min="9991" max="9991" width="18.28515625" style="27" customWidth="1"/>
    <col min="9992" max="10238" width="9.140625" style="27"/>
    <col min="10239" max="10239" width="6.42578125" style="27" customWidth="1"/>
    <col min="10240" max="10240" width="60.28515625" style="27" customWidth="1"/>
    <col min="10241" max="10241" width="7" style="27" bestFit="1" customWidth="1"/>
    <col min="10242" max="10242" width="9.42578125" style="27" customWidth="1"/>
    <col min="10243" max="10244" width="10.42578125" style="27" customWidth="1"/>
    <col min="10245" max="10246" width="15.28515625" style="27" customWidth="1"/>
    <col min="10247" max="10247" width="18.28515625" style="27" customWidth="1"/>
    <col min="10248" max="10494" width="9.140625" style="27"/>
    <col min="10495" max="10495" width="6.42578125" style="27" customWidth="1"/>
    <col min="10496" max="10496" width="60.28515625" style="27" customWidth="1"/>
    <col min="10497" max="10497" width="7" style="27" bestFit="1" customWidth="1"/>
    <col min="10498" max="10498" width="9.42578125" style="27" customWidth="1"/>
    <col min="10499" max="10500" width="10.42578125" style="27" customWidth="1"/>
    <col min="10501" max="10502" width="15.28515625" style="27" customWidth="1"/>
    <col min="10503" max="10503" width="18.28515625" style="27" customWidth="1"/>
    <col min="10504" max="10750" width="9.140625" style="27"/>
    <col min="10751" max="10751" width="6.42578125" style="27" customWidth="1"/>
    <col min="10752" max="10752" width="60.28515625" style="27" customWidth="1"/>
    <col min="10753" max="10753" width="7" style="27" bestFit="1" customWidth="1"/>
    <col min="10754" max="10754" width="9.42578125" style="27" customWidth="1"/>
    <col min="10755" max="10756" width="10.42578125" style="27" customWidth="1"/>
    <col min="10757" max="10758" width="15.28515625" style="27" customWidth="1"/>
    <col min="10759" max="10759" width="18.28515625" style="27" customWidth="1"/>
    <col min="10760" max="11006" width="9.140625" style="27"/>
    <col min="11007" max="11007" width="6.42578125" style="27" customWidth="1"/>
    <col min="11008" max="11008" width="60.28515625" style="27" customWidth="1"/>
    <col min="11009" max="11009" width="7" style="27" bestFit="1" customWidth="1"/>
    <col min="11010" max="11010" width="9.42578125" style="27" customWidth="1"/>
    <col min="11011" max="11012" width="10.42578125" style="27" customWidth="1"/>
    <col min="11013" max="11014" width="15.28515625" style="27" customWidth="1"/>
    <col min="11015" max="11015" width="18.28515625" style="27" customWidth="1"/>
    <col min="11016" max="11262" width="9.140625" style="27"/>
    <col min="11263" max="11263" width="6.42578125" style="27" customWidth="1"/>
    <col min="11264" max="11264" width="60.28515625" style="27" customWidth="1"/>
    <col min="11265" max="11265" width="7" style="27" bestFit="1" customWidth="1"/>
    <col min="11266" max="11266" width="9.42578125" style="27" customWidth="1"/>
    <col min="11267" max="11268" width="10.42578125" style="27" customWidth="1"/>
    <col min="11269" max="11270" width="15.28515625" style="27" customWidth="1"/>
    <col min="11271" max="11271" width="18.28515625" style="27" customWidth="1"/>
    <col min="11272" max="11518" width="9.140625" style="27"/>
    <col min="11519" max="11519" width="6.42578125" style="27" customWidth="1"/>
    <col min="11520" max="11520" width="60.28515625" style="27" customWidth="1"/>
    <col min="11521" max="11521" width="7" style="27" bestFit="1" customWidth="1"/>
    <col min="11522" max="11522" width="9.42578125" style="27" customWidth="1"/>
    <col min="11523" max="11524" width="10.42578125" style="27" customWidth="1"/>
    <col min="11525" max="11526" width="15.28515625" style="27" customWidth="1"/>
    <col min="11527" max="11527" width="18.28515625" style="27" customWidth="1"/>
    <col min="11528" max="11774" width="9.140625" style="27"/>
    <col min="11775" max="11775" width="6.42578125" style="27" customWidth="1"/>
    <col min="11776" max="11776" width="60.28515625" style="27" customWidth="1"/>
    <col min="11777" max="11777" width="7" style="27" bestFit="1" customWidth="1"/>
    <col min="11778" max="11778" width="9.42578125" style="27" customWidth="1"/>
    <col min="11779" max="11780" width="10.42578125" style="27" customWidth="1"/>
    <col min="11781" max="11782" width="15.28515625" style="27" customWidth="1"/>
    <col min="11783" max="11783" width="18.28515625" style="27" customWidth="1"/>
    <col min="11784" max="12030" width="9.140625" style="27"/>
    <col min="12031" max="12031" width="6.42578125" style="27" customWidth="1"/>
    <col min="12032" max="12032" width="60.28515625" style="27" customWidth="1"/>
    <col min="12033" max="12033" width="7" style="27" bestFit="1" customWidth="1"/>
    <col min="12034" max="12034" width="9.42578125" style="27" customWidth="1"/>
    <col min="12035" max="12036" width="10.42578125" style="27" customWidth="1"/>
    <col min="12037" max="12038" width="15.28515625" style="27" customWidth="1"/>
    <col min="12039" max="12039" width="18.28515625" style="27" customWidth="1"/>
    <col min="12040" max="12286" width="9.140625" style="27"/>
    <col min="12287" max="12287" width="6.42578125" style="27" customWidth="1"/>
    <col min="12288" max="12288" width="60.28515625" style="27" customWidth="1"/>
    <col min="12289" max="12289" width="7" style="27" bestFit="1" customWidth="1"/>
    <col min="12290" max="12290" width="9.42578125" style="27" customWidth="1"/>
    <col min="12291" max="12292" width="10.42578125" style="27" customWidth="1"/>
    <col min="12293" max="12294" width="15.28515625" style="27" customWidth="1"/>
    <col min="12295" max="12295" width="18.28515625" style="27" customWidth="1"/>
    <col min="12296" max="12542" width="9.140625" style="27"/>
    <col min="12543" max="12543" width="6.42578125" style="27" customWidth="1"/>
    <col min="12544" max="12544" width="60.28515625" style="27" customWidth="1"/>
    <col min="12545" max="12545" width="7" style="27" bestFit="1" customWidth="1"/>
    <col min="12546" max="12546" width="9.42578125" style="27" customWidth="1"/>
    <col min="12547" max="12548" width="10.42578125" style="27" customWidth="1"/>
    <col min="12549" max="12550" width="15.28515625" style="27" customWidth="1"/>
    <col min="12551" max="12551" width="18.28515625" style="27" customWidth="1"/>
    <col min="12552" max="12798" width="9.140625" style="27"/>
    <col min="12799" max="12799" width="6.42578125" style="27" customWidth="1"/>
    <col min="12800" max="12800" width="60.28515625" style="27" customWidth="1"/>
    <col min="12801" max="12801" width="7" style="27" bestFit="1" customWidth="1"/>
    <col min="12802" max="12802" width="9.42578125" style="27" customWidth="1"/>
    <col min="12803" max="12804" width="10.42578125" style="27" customWidth="1"/>
    <col min="12805" max="12806" width="15.28515625" style="27" customWidth="1"/>
    <col min="12807" max="12807" width="18.28515625" style="27" customWidth="1"/>
    <col min="12808" max="13054" width="9.140625" style="27"/>
    <col min="13055" max="13055" width="6.42578125" style="27" customWidth="1"/>
    <col min="13056" max="13056" width="60.28515625" style="27" customWidth="1"/>
    <col min="13057" max="13057" width="7" style="27" bestFit="1" customWidth="1"/>
    <col min="13058" max="13058" width="9.42578125" style="27" customWidth="1"/>
    <col min="13059" max="13060" width="10.42578125" style="27" customWidth="1"/>
    <col min="13061" max="13062" width="15.28515625" style="27" customWidth="1"/>
    <col min="13063" max="13063" width="18.28515625" style="27" customWidth="1"/>
    <col min="13064" max="13310" width="9.140625" style="27"/>
    <col min="13311" max="13311" width="6.42578125" style="27" customWidth="1"/>
    <col min="13312" max="13312" width="60.28515625" style="27" customWidth="1"/>
    <col min="13313" max="13313" width="7" style="27" bestFit="1" customWidth="1"/>
    <col min="13314" max="13314" width="9.42578125" style="27" customWidth="1"/>
    <col min="13315" max="13316" width="10.42578125" style="27" customWidth="1"/>
    <col min="13317" max="13318" width="15.28515625" style="27" customWidth="1"/>
    <col min="13319" max="13319" width="18.28515625" style="27" customWidth="1"/>
    <col min="13320" max="13566" width="9.140625" style="27"/>
    <col min="13567" max="13567" width="6.42578125" style="27" customWidth="1"/>
    <col min="13568" max="13568" width="60.28515625" style="27" customWidth="1"/>
    <col min="13569" max="13569" width="7" style="27" bestFit="1" customWidth="1"/>
    <col min="13570" max="13570" width="9.42578125" style="27" customWidth="1"/>
    <col min="13571" max="13572" width="10.42578125" style="27" customWidth="1"/>
    <col min="13573" max="13574" width="15.28515625" style="27" customWidth="1"/>
    <col min="13575" max="13575" width="18.28515625" style="27" customWidth="1"/>
    <col min="13576" max="13822" width="9.140625" style="27"/>
    <col min="13823" max="13823" width="6.42578125" style="27" customWidth="1"/>
    <col min="13824" max="13824" width="60.28515625" style="27" customWidth="1"/>
    <col min="13825" max="13825" width="7" style="27" bestFit="1" customWidth="1"/>
    <col min="13826" max="13826" width="9.42578125" style="27" customWidth="1"/>
    <col min="13827" max="13828" width="10.42578125" style="27" customWidth="1"/>
    <col min="13829" max="13830" width="15.28515625" style="27" customWidth="1"/>
    <col min="13831" max="13831" width="18.28515625" style="27" customWidth="1"/>
    <col min="13832" max="14078" width="9.140625" style="27"/>
    <col min="14079" max="14079" width="6.42578125" style="27" customWidth="1"/>
    <col min="14080" max="14080" width="60.28515625" style="27" customWidth="1"/>
    <col min="14081" max="14081" width="7" style="27" bestFit="1" customWidth="1"/>
    <col min="14082" max="14082" width="9.42578125" style="27" customWidth="1"/>
    <col min="14083" max="14084" width="10.42578125" style="27" customWidth="1"/>
    <col min="14085" max="14086" width="15.28515625" style="27" customWidth="1"/>
    <col min="14087" max="14087" width="18.28515625" style="27" customWidth="1"/>
    <col min="14088" max="14334" width="9.140625" style="27"/>
    <col min="14335" max="14335" width="6.42578125" style="27" customWidth="1"/>
    <col min="14336" max="14336" width="60.28515625" style="27" customWidth="1"/>
    <col min="14337" max="14337" width="7" style="27" bestFit="1" customWidth="1"/>
    <col min="14338" max="14338" width="9.42578125" style="27" customWidth="1"/>
    <col min="14339" max="14340" width="10.42578125" style="27" customWidth="1"/>
    <col min="14341" max="14342" width="15.28515625" style="27" customWidth="1"/>
    <col min="14343" max="14343" width="18.28515625" style="27" customWidth="1"/>
    <col min="14344" max="14590" width="9.140625" style="27"/>
    <col min="14591" max="14591" width="6.42578125" style="27" customWidth="1"/>
    <col min="14592" max="14592" width="60.28515625" style="27" customWidth="1"/>
    <col min="14593" max="14593" width="7" style="27" bestFit="1" customWidth="1"/>
    <col min="14594" max="14594" width="9.42578125" style="27" customWidth="1"/>
    <col min="14595" max="14596" width="10.42578125" style="27" customWidth="1"/>
    <col min="14597" max="14598" width="15.28515625" style="27" customWidth="1"/>
    <col min="14599" max="14599" width="18.28515625" style="27" customWidth="1"/>
    <col min="14600" max="14846" width="9.140625" style="27"/>
    <col min="14847" max="14847" width="6.42578125" style="27" customWidth="1"/>
    <col min="14848" max="14848" width="60.28515625" style="27" customWidth="1"/>
    <col min="14849" max="14849" width="7" style="27" bestFit="1" customWidth="1"/>
    <col min="14850" max="14850" width="9.42578125" style="27" customWidth="1"/>
    <col min="14851" max="14852" width="10.42578125" style="27" customWidth="1"/>
    <col min="14853" max="14854" width="15.28515625" style="27" customWidth="1"/>
    <col min="14855" max="14855" width="18.28515625" style="27" customWidth="1"/>
    <col min="14856" max="15102" width="9.140625" style="27"/>
    <col min="15103" max="15103" width="6.42578125" style="27" customWidth="1"/>
    <col min="15104" max="15104" width="60.28515625" style="27" customWidth="1"/>
    <col min="15105" max="15105" width="7" style="27" bestFit="1" customWidth="1"/>
    <col min="15106" max="15106" width="9.42578125" style="27" customWidth="1"/>
    <col min="15107" max="15108" width="10.42578125" style="27" customWidth="1"/>
    <col min="15109" max="15110" width="15.28515625" style="27" customWidth="1"/>
    <col min="15111" max="15111" width="18.28515625" style="27" customWidth="1"/>
    <col min="15112" max="15358" width="9.140625" style="27"/>
    <col min="15359" max="15359" width="6.42578125" style="27" customWidth="1"/>
    <col min="15360" max="15360" width="60.28515625" style="27" customWidth="1"/>
    <col min="15361" max="15361" width="7" style="27" bestFit="1" customWidth="1"/>
    <col min="15362" max="15362" width="9.42578125" style="27" customWidth="1"/>
    <col min="15363" max="15364" width="10.42578125" style="27" customWidth="1"/>
    <col min="15365" max="15366" width="15.28515625" style="27" customWidth="1"/>
    <col min="15367" max="15367" width="18.28515625" style="27" customWidth="1"/>
    <col min="15368" max="15614" width="9.140625" style="27"/>
    <col min="15615" max="15615" width="6.42578125" style="27" customWidth="1"/>
    <col min="15616" max="15616" width="60.28515625" style="27" customWidth="1"/>
    <col min="15617" max="15617" width="7" style="27" bestFit="1" customWidth="1"/>
    <col min="15618" max="15618" width="9.42578125" style="27" customWidth="1"/>
    <col min="15619" max="15620" width="10.42578125" style="27" customWidth="1"/>
    <col min="15621" max="15622" width="15.28515625" style="27" customWidth="1"/>
    <col min="15623" max="15623" width="18.28515625" style="27" customWidth="1"/>
    <col min="15624" max="15870" width="9.140625" style="27"/>
    <col min="15871" max="15871" width="6.42578125" style="27" customWidth="1"/>
    <col min="15872" max="15872" width="60.28515625" style="27" customWidth="1"/>
    <col min="15873" max="15873" width="7" style="27" bestFit="1" customWidth="1"/>
    <col min="15874" max="15874" width="9.42578125" style="27" customWidth="1"/>
    <col min="15875" max="15876" width="10.42578125" style="27" customWidth="1"/>
    <col min="15877" max="15878" width="15.28515625" style="27" customWidth="1"/>
    <col min="15879" max="15879" width="18.28515625" style="27" customWidth="1"/>
    <col min="15880" max="16126" width="9.140625" style="27"/>
    <col min="16127" max="16127" width="6.42578125" style="27" customWidth="1"/>
    <col min="16128" max="16128" width="60.28515625" style="27" customWidth="1"/>
    <col min="16129" max="16129" width="7" style="27" bestFit="1" customWidth="1"/>
    <col min="16130" max="16130" width="9.42578125" style="27" customWidth="1"/>
    <col min="16131" max="16132" width="10.42578125" style="27" customWidth="1"/>
    <col min="16133" max="16134" width="15.28515625" style="27" customWidth="1"/>
    <col min="16135" max="16135" width="18.28515625" style="27" customWidth="1"/>
    <col min="16136" max="16384" width="9.140625" style="27"/>
  </cols>
  <sheetData>
    <row r="1" spans="1:6" ht="19.5" customHeight="1" thickBot="1">
      <c r="A1" s="311" t="s">
        <v>0</v>
      </c>
      <c r="B1" s="311"/>
      <c r="C1" s="311"/>
      <c r="D1" s="311"/>
      <c r="E1" s="311"/>
      <c r="F1" s="311"/>
    </row>
    <row r="2" spans="1:6" ht="16.5" thickBot="1">
      <c r="A2" s="212" t="s">
        <v>1</v>
      </c>
      <c r="B2" s="213" t="s">
        <v>2</v>
      </c>
      <c r="C2" s="213" t="s">
        <v>3</v>
      </c>
      <c r="D2" s="214" t="s">
        <v>4</v>
      </c>
      <c r="E2" s="215" t="s">
        <v>5</v>
      </c>
      <c r="F2" s="216" t="s">
        <v>6</v>
      </c>
    </row>
    <row r="3" spans="1:6" ht="15.75">
      <c r="A3" s="217"/>
      <c r="B3" s="240" t="s">
        <v>10</v>
      </c>
      <c r="C3" s="55"/>
      <c r="D3" s="55"/>
      <c r="E3" s="55"/>
      <c r="F3" s="55"/>
    </row>
    <row r="4" spans="1:6" ht="15.75">
      <c r="A4" s="217"/>
      <c r="B4" s="239" t="s">
        <v>195</v>
      </c>
      <c r="C4" s="55"/>
      <c r="D4" s="55"/>
      <c r="E4" s="55"/>
      <c r="F4" s="55"/>
    </row>
    <row r="5" spans="1:6">
      <c r="A5" s="219"/>
      <c r="B5" s="233" t="s">
        <v>8</v>
      </c>
      <c r="C5" s="57"/>
      <c r="D5" s="58"/>
      <c r="E5" s="21"/>
      <c r="F5" s="218"/>
    </row>
    <row r="6" spans="1:6" ht="75" customHeight="1">
      <c r="A6" s="220"/>
      <c r="B6" s="16" t="s">
        <v>196</v>
      </c>
      <c r="C6" s="25"/>
      <c r="D6" s="209"/>
      <c r="E6" s="21"/>
      <c r="F6" s="218"/>
    </row>
    <row r="7" spans="1:6" ht="90">
      <c r="A7" s="220"/>
      <c r="B7" s="16" t="s">
        <v>197</v>
      </c>
      <c r="C7" s="25"/>
      <c r="D7" s="209"/>
      <c r="E7" s="21"/>
      <c r="F7" s="218"/>
    </row>
    <row r="8" spans="1:6" ht="77.25" customHeight="1">
      <c r="A8" s="220"/>
      <c r="B8" s="18" t="s">
        <v>198</v>
      </c>
      <c r="C8" s="25"/>
      <c r="D8" s="209"/>
      <c r="E8" s="21"/>
      <c r="F8" s="218"/>
    </row>
    <row r="9" spans="1:6" ht="75">
      <c r="A9" s="220"/>
      <c r="B9" s="16" t="s">
        <v>9</v>
      </c>
      <c r="C9" s="25"/>
      <c r="D9" s="209"/>
      <c r="E9" s="21"/>
      <c r="F9" s="218"/>
    </row>
    <row r="10" spans="1:6">
      <c r="A10" s="236">
        <v>1</v>
      </c>
      <c r="B10" s="237" t="s">
        <v>199</v>
      </c>
      <c r="C10" s="25"/>
      <c r="D10" s="209"/>
      <c r="E10" s="21"/>
      <c r="F10" s="218"/>
    </row>
    <row r="11" spans="1:6" ht="60">
      <c r="A11" s="221"/>
      <c r="B11" s="16" t="s">
        <v>200</v>
      </c>
      <c r="C11" s="39" t="s">
        <v>19</v>
      </c>
      <c r="D11" s="39">
        <v>1</v>
      </c>
      <c r="E11" s="21"/>
      <c r="F11" s="218">
        <f>E11*D11</f>
        <v>0</v>
      </c>
    </row>
    <row r="12" spans="1:6">
      <c r="A12" s="221"/>
      <c r="B12" s="16"/>
      <c r="C12" s="241"/>
      <c r="D12" s="39"/>
      <c r="E12" s="21"/>
      <c r="F12" s="218"/>
    </row>
    <row r="13" spans="1:6">
      <c r="A13" s="221"/>
      <c r="B13" s="16"/>
      <c r="C13" s="241"/>
      <c r="D13" s="39"/>
      <c r="E13" s="21"/>
      <c r="F13" s="218"/>
    </row>
    <row r="14" spans="1:6" ht="8.25" customHeight="1" thickBot="1">
      <c r="A14" s="220"/>
      <c r="B14" s="31"/>
      <c r="C14" s="25"/>
      <c r="D14" s="26"/>
      <c r="E14" s="21"/>
      <c r="F14" s="218"/>
    </row>
    <row r="15" spans="1:6" ht="13.5" thickBot="1">
      <c r="A15" s="227"/>
      <c r="B15" s="228" t="s">
        <v>201</v>
      </c>
      <c r="C15" s="229"/>
      <c r="D15" s="230"/>
      <c r="E15" s="226"/>
      <c r="F15" s="231">
        <f>SUM(F11:F14)</f>
        <v>0</v>
      </c>
    </row>
    <row r="16" spans="1:6" ht="13.5" thickBot="1">
      <c r="A16" s="227"/>
      <c r="B16" s="228" t="s">
        <v>28</v>
      </c>
      <c r="C16" s="229"/>
      <c r="D16" s="230"/>
      <c r="E16" s="226"/>
      <c r="F16" s="232">
        <f>F15</f>
        <v>0</v>
      </c>
    </row>
    <row r="17" spans="1:6" ht="15.75">
      <c r="A17" s="220"/>
      <c r="B17" s="234" t="s">
        <v>29</v>
      </c>
      <c r="C17" s="25"/>
      <c r="D17" s="26"/>
      <c r="E17" s="21"/>
      <c r="F17" s="218"/>
    </row>
    <row r="18" spans="1:6">
      <c r="A18" s="220"/>
      <c r="B18" s="235" t="s">
        <v>202</v>
      </c>
      <c r="C18" s="25"/>
      <c r="D18" s="26"/>
      <c r="E18" s="21"/>
      <c r="F18" s="218"/>
    </row>
    <row r="19" spans="1:6" ht="15.75">
      <c r="A19" s="222">
        <v>2</v>
      </c>
      <c r="B19" s="29" t="s">
        <v>203</v>
      </c>
      <c r="C19" s="25"/>
      <c r="D19" s="26"/>
      <c r="E19" s="21"/>
      <c r="F19" s="218"/>
    </row>
    <row r="20" spans="1:6" ht="6" customHeight="1">
      <c r="A20" s="219"/>
      <c r="B20" s="31"/>
      <c r="C20" s="32"/>
      <c r="D20" s="33"/>
      <c r="E20" s="21"/>
      <c r="F20" s="218"/>
    </row>
    <row r="21" spans="1:6" ht="90">
      <c r="A21" s="223"/>
      <c r="B21" s="16" t="s">
        <v>204</v>
      </c>
      <c r="C21" s="36"/>
      <c r="D21" s="37"/>
      <c r="E21" s="21"/>
      <c r="F21" s="218"/>
    </row>
    <row r="22" spans="1:6" ht="126" customHeight="1">
      <c r="A22" s="223"/>
      <c r="B22" s="18" t="s">
        <v>205</v>
      </c>
      <c r="C22" s="36"/>
      <c r="D22" s="37"/>
      <c r="E22" s="21"/>
      <c r="F22" s="218"/>
    </row>
    <row r="23" spans="1:6" ht="30">
      <c r="A23" s="223"/>
      <c r="B23" s="238" t="s">
        <v>206</v>
      </c>
      <c r="C23" s="36"/>
      <c r="D23" s="37"/>
      <c r="E23" s="21"/>
      <c r="F23" s="218"/>
    </row>
    <row r="24" spans="1:6">
      <c r="A24" s="223"/>
      <c r="B24" s="238"/>
      <c r="C24" s="36"/>
      <c r="D24" s="37"/>
      <c r="E24" s="21"/>
      <c r="F24" s="218"/>
    </row>
    <row r="25" spans="1:6" ht="30">
      <c r="A25" s="221">
        <v>1</v>
      </c>
      <c r="B25" s="16" t="s">
        <v>207</v>
      </c>
      <c r="C25" s="39" t="s">
        <v>141</v>
      </c>
      <c r="D25" s="39">
        <v>1</v>
      </c>
      <c r="E25" s="21"/>
      <c r="F25" s="218">
        <f>E25*D25</f>
        <v>0</v>
      </c>
    </row>
    <row r="26" spans="1:6">
      <c r="A26" s="221"/>
      <c r="B26" s="16"/>
      <c r="C26" s="39"/>
      <c r="D26" s="39"/>
      <c r="E26" s="21"/>
      <c r="F26" s="218"/>
    </row>
    <row r="27" spans="1:6" ht="30">
      <c r="A27" s="221">
        <v>2</v>
      </c>
      <c r="B27" s="16" t="s">
        <v>208</v>
      </c>
      <c r="C27" s="39" t="s">
        <v>141</v>
      </c>
      <c r="D27" s="39">
        <v>1</v>
      </c>
      <c r="E27" s="21"/>
      <c r="F27" s="218">
        <f>E27*D27</f>
        <v>0</v>
      </c>
    </row>
    <row r="28" spans="1:6">
      <c r="A28" s="221"/>
      <c r="B28" s="16"/>
      <c r="C28" s="39"/>
      <c r="D28" s="39"/>
      <c r="E28" s="21"/>
      <c r="F28" s="218"/>
    </row>
    <row r="29" spans="1:6">
      <c r="A29" s="221"/>
      <c r="B29" s="16"/>
      <c r="C29" s="36"/>
      <c r="D29" s="41"/>
      <c r="E29" s="21"/>
      <c r="F29" s="218"/>
    </row>
    <row r="30" spans="1:6">
      <c r="A30" s="312" t="s">
        <v>209</v>
      </c>
      <c r="B30" s="313"/>
      <c r="C30" s="313"/>
      <c r="D30" s="313"/>
      <c r="E30" s="313"/>
      <c r="F30" s="314"/>
    </row>
    <row r="31" spans="1:6" ht="15.75" thickBot="1">
      <c r="A31" s="224"/>
      <c r="B31" s="66"/>
      <c r="C31" s="67"/>
      <c r="D31" s="68"/>
      <c r="E31" s="69"/>
      <c r="F31" s="225"/>
    </row>
    <row r="32" spans="1:6" ht="13.5" thickBot="1">
      <c r="A32" s="227"/>
      <c r="B32" s="228" t="s">
        <v>210</v>
      </c>
      <c r="C32" s="229"/>
      <c r="D32" s="230"/>
      <c r="E32" s="226"/>
      <c r="F32" s="231">
        <f>SUM(F23:F28)</f>
        <v>0</v>
      </c>
    </row>
    <row r="33" spans="1:6" ht="13.5" thickBot="1">
      <c r="A33" s="227"/>
      <c r="B33" s="228" t="s">
        <v>53</v>
      </c>
      <c r="C33" s="229"/>
      <c r="D33" s="230"/>
      <c r="E33" s="226"/>
      <c r="F33" s="232">
        <f>F32</f>
        <v>0</v>
      </c>
    </row>
    <row r="34" spans="1:6" ht="15.75">
      <c r="A34" s="217"/>
      <c r="B34" s="234" t="s">
        <v>54</v>
      </c>
      <c r="C34" s="87"/>
      <c r="D34" s="58"/>
      <c r="E34" s="21"/>
      <c r="F34" s="218"/>
    </row>
    <row r="35" spans="1:6">
      <c r="A35" s="219"/>
      <c r="B35" s="235" t="s">
        <v>211</v>
      </c>
      <c r="C35" s="42"/>
      <c r="D35" s="58"/>
      <c r="E35" s="21"/>
      <c r="F35" s="218"/>
    </row>
    <row r="36" spans="1:6" ht="15.75">
      <c r="A36" s="222">
        <v>3</v>
      </c>
      <c r="B36" s="139" t="s">
        <v>212</v>
      </c>
      <c r="C36" s="42"/>
      <c r="D36" s="26"/>
      <c r="E36" s="21"/>
      <c r="F36" s="218"/>
    </row>
    <row r="37" spans="1:6">
      <c r="A37" s="223"/>
      <c r="B37" s="17" t="s">
        <v>213</v>
      </c>
      <c r="C37" s="43"/>
      <c r="D37" s="26"/>
      <c r="E37" s="21"/>
      <c r="F37" s="218"/>
    </row>
    <row r="38" spans="1:6" ht="60">
      <c r="A38" s="222"/>
      <c r="B38" s="16" t="s">
        <v>214</v>
      </c>
      <c r="C38" s="89"/>
      <c r="D38" s="26"/>
      <c r="E38" s="21"/>
      <c r="F38" s="218"/>
    </row>
    <row r="39" spans="1:6" ht="30">
      <c r="A39" s="222"/>
      <c r="B39" s="16" t="s">
        <v>215</v>
      </c>
      <c r="C39" s="89"/>
      <c r="D39" s="26"/>
      <c r="E39" s="21"/>
      <c r="F39" s="218"/>
    </row>
    <row r="40" spans="1:6" ht="30">
      <c r="A40" s="222"/>
      <c r="B40" s="16" t="s">
        <v>216</v>
      </c>
      <c r="C40" s="89"/>
      <c r="D40" s="26"/>
      <c r="E40" s="21"/>
      <c r="F40" s="218"/>
    </row>
    <row r="41" spans="1:6" ht="30">
      <c r="A41" s="223"/>
      <c r="B41" s="16" t="s">
        <v>217</v>
      </c>
      <c r="C41" s="43"/>
      <c r="D41" s="26"/>
      <c r="E41" s="21"/>
      <c r="F41" s="218"/>
    </row>
    <row r="42" spans="1:6" ht="135">
      <c r="A42" s="223"/>
      <c r="B42" s="16" t="s">
        <v>218</v>
      </c>
      <c r="C42" s="43"/>
      <c r="D42" s="26"/>
      <c r="E42" s="21"/>
      <c r="F42" s="218"/>
    </row>
    <row r="43" spans="1:6" ht="105">
      <c r="A43" s="223"/>
      <c r="B43" s="16" t="s">
        <v>219</v>
      </c>
      <c r="C43" s="43"/>
      <c r="D43" s="26"/>
      <c r="E43" s="21"/>
      <c r="F43" s="218"/>
    </row>
    <row r="44" spans="1:6" ht="60">
      <c r="A44" s="223"/>
      <c r="B44" s="16" t="s">
        <v>220</v>
      </c>
      <c r="C44" s="43"/>
      <c r="D44" s="33"/>
      <c r="E44" s="21"/>
      <c r="F44" s="218"/>
    </row>
    <row r="45" spans="1:6">
      <c r="A45" s="223"/>
      <c r="B45" s="16"/>
      <c r="C45" s="43"/>
      <c r="D45" s="33"/>
      <c r="E45" s="21"/>
      <c r="F45" s="218"/>
    </row>
    <row r="46" spans="1:6" ht="15.75">
      <c r="A46" s="222" t="s">
        <v>221</v>
      </c>
      <c r="B46" s="29" t="s">
        <v>222</v>
      </c>
      <c r="C46" s="91"/>
      <c r="D46" s="37"/>
      <c r="E46" s="21"/>
      <c r="F46" s="218"/>
    </row>
    <row r="47" spans="1:6" ht="45">
      <c r="A47" s="221">
        <v>1</v>
      </c>
      <c r="B47" s="242" t="s">
        <v>223</v>
      </c>
      <c r="C47" s="39" t="s">
        <v>60</v>
      </c>
      <c r="D47" s="39">
        <f>3.4+21.6</f>
        <v>25</v>
      </c>
      <c r="E47" s="21"/>
      <c r="F47" s="218">
        <f>E47*D47</f>
        <v>0</v>
      </c>
    </row>
    <row r="48" spans="1:6">
      <c r="A48" s="221"/>
      <c r="B48" s="243"/>
      <c r="C48" s="241"/>
      <c r="D48" s="39"/>
      <c r="E48" s="21"/>
      <c r="F48" s="218"/>
    </row>
    <row r="49" spans="1:6" ht="15.75">
      <c r="A49" s="222">
        <v>3.2</v>
      </c>
      <c r="B49" s="139" t="s">
        <v>224</v>
      </c>
      <c r="C49" s="42"/>
      <c r="D49" s="26"/>
      <c r="E49" s="21"/>
      <c r="F49" s="218"/>
    </row>
    <row r="50" spans="1:6">
      <c r="A50" s="223"/>
      <c r="B50" s="17" t="s">
        <v>225</v>
      </c>
      <c r="C50" s="43"/>
      <c r="D50" s="26"/>
      <c r="E50" s="21"/>
      <c r="F50" s="218"/>
    </row>
    <row r="51" spans="1:6" ht="150">
      <c r="A51" s="222"/>
      <c r="B51" s="16" t="s">
        <v>226</v>
      </c>
      <c r="C51" s="89"/>
      <c r="D51" s="26"/>
      <c r="E51" s="21"/>
      <c r="F51" s="218"/>
    </row>
    <row r="52" spans="1:6" ht="30">
      <c r="A52" s="222"/>
      <c r="B52" s="16" t="s">
        <v>227</v>
      </c>
      <c r="C52" s="89"/>
      <c r="D52" s="26"/>
      <c r="E52" s="21"/>
      <c r="F52" s="218"/>
    </row>
    <row r="53" spans="1:6" ht="30">
      <c r="A53" s="222"/>
      <c r="B53" s="16" t="s">
        <v>228</v>
      </c>
      <c r="C53" s="89"/>
      <c r="D53" s="26"/>
      <c r="E53" s="21"/>
      <c r="F53" s="218"/>
    </row>
    <row r="54" spans="1:6" ht="45">
      <c r="A54" s="223"/>
      <c r="B54" s="16" t="s">
        <v>229</v>
      </c>
      <c r="C54" s="43"/>
      <c r="D54" s="26"/>
      <c r="E54" s="21"/>
      <c r="F54" s="218"/>
    </row>
    <row r="55" spans="1:6" ht="60">
      <c r="A55" s="223"/>
      <c r="B55" s="16" t="s">
        <v>230</v>
      </c>
      <c r="C55" s="43"/>
      <c r="D55" s="26"/>
      <c r="E55" s="21"/>
      <c r="F55" s="218"/>
    </row>
    <row r="56" spans="1:6">
      <c r="A56" s="223"/>
      <c r="B56" s="17" t="s">
        <v>231</v>
      </c>
      <c r="C56" s="43"/>
      <c r="D56" s="26"/>
      <c r="E56" s="21"/>
      <c r="F56" s="218"/>
    </row>
    <row r="57" spans="1:6" ht="60">
      <c r="A57" s="223"/>
      <c r="B57" s="16" t="s">
        <v>232</v>
      </c>
      <c r="C57" s="43"/>
      <c r="D57" s="26"/>
      <c r="E57" s="21"/>
      <c r="F57" s="218"/>
    </row>
    <row r="58" spans="1:6" ht="45">
      <c r="A58" s="223"/>
      <c r="B58" s="16" t="s">
        <v>233</v>
      </c>
      <c r="C58" s="43"/>
      <c r="D58" s="33"/>
      <c r="E58" s="21"/>
      <c r="F58" s="218"/>
    </row>
    <row r="59" spans="1:6">
      <c r="A59" s="223"/>
      <c r="B59" s="17" t="s">
        <v>234</v>
      </c>
      <c r="C59" s="43"/>
      <c r="D59" s="33"/>
      <c r="E59" s="21"/>
      <c r="F59" s="218"/>
    </row>
    <row r="60" spans="1:6" ht="60">
      <c r="A60" s="223"/>
      <c r="B60" s="16" t="s">
        <v>235</v>
      </c>
      <c r="C60" s="43"/>
      <c r="D60" s="33"/>
      <c r="E60" s="21"/>
      <c r="F60" s="218"/>
    </row>
    <row r="61" spans="1:6" ht="75">
      <c r="A61" s="223"/>
      <c r="B61" s="16" t="s">
        <v>236</v>
      </c>
      <c r="C61" s="43"/>
      <c r="D61" s="33"/>
      <c r="E61" s="21"/>
      <c r="F61" s="218"/>
    </row>
    <row r="62" spans="1:6">
      <c r="A62" s="223"/>
      <c r="B62" s="16"/>
      <c r="C62" s="43"/>
      <c r="D62" s="33"/>
      <c r="E62" s="21"/>
      <c r="F62" s="218"/>
    </row>
    <row r="63" spans="1:6" ht="15.75">
      <c r="A63" s="222" t="s">
        <v>237</v>
      </c>
      <c r="B63" s="29" t="s">
        <v>238</v>
      </c>
      <c r="C63" s="91"/>
      <c r="D63" s="37"/>
      <c r="E63" s="21"/>
      <c r="F63" s="218"/>
    </row>
    <row r="64" spans="1:6" ht="60">
      <c r="A64" s="221">
        <v>1</v>
      </c>
      <c r="B64" s="242" t="s">
        <v>239</v>
      </c>
      <c r="C64" s="39" t="s">
        <v>60</v>
      </c>
      <c r="D64" s="39">
        <f>8.05*2</f>
        <v>16.100000000000001</v>
      </c>
      <c r="E64" s="21"/>
      <c r="F64" s="218">
        <f>E64*D64</f>
        <v>0</v>
      </c>
    </row>
    <row r="65" spans="1:6" ht="60">
      <c r="A65" s="221">
        <v>2</v>
      </c>
      <c r="B65" s="242" t="s">
        <v>240</v>
      </c>
      <c r="C65" s="39" t="s">
        <v>60</v>
      </c>
      <c r="D65" s="39">
        <f>6.6*2.9</f>
        <v>19.139999999999997</v>
      </c>
      <c r="E65" s="21"/>
      <c r="F65" s="218">
        <f>E65*D65</f>
        <v>0</v>
      </c>
    </row>
    <row r="66" spans="1:6" ht="120">
      <c r="A66" s="221">
        <v>3</v>
      </c>
      <c r="B66" s="243" t="s">
        <v>241</v>
      </c>
      <c r="C66" s="39" t="s">
        <v>60</v>
      </c>
      <c r="D66" s="39">
        <f>5.95*2.9</f>
        <v>17.254999999999999</v>
      </c>
      <c r="E66" s="21"/>
      <c r="F66" s="218">
        <f>E66*D66</f>
        <v>0</v>
      </c>
    </row>
    <row r="67" spans="1:6">
      <c r="A67" s="221"/>
      <c r="B67" s="243"/>
      <c r="C67" s="39"/>
      <c r="D67" s="39"/>
      <c r="E67" s="21"/>
      <c r="F67" s="218"/>
    </row>
    <row r="68" spans="1:6" ht="15.75">
      <c r="A68" s="222" t="s">
        <v>242</v>
      </c>
      <c r="B68" s="139" t="s">
        <v>243</v>
      </c>
      <c r="C68" s="91"/>
      <c r="D68" s="37"/>
      <c r="E68" s="21"/>
      <c r="F68" s="218"/>
    </row>
    <row r="69" spans="1:6" ht="45">
      <c r="A69" s="222"/>
      <c r="B69" s="242" t="s">
        <v>244</v>
      </c>
      <c r="C69" s="91"/>
      <c r="D69" s="37"/>
      <c r="E69" s="21"/>
      <c r="F69" s="218"/>
    </row>
    <row r="70" spans="1:6" ht="15.75">
      <c r="A70" s="222"/>
      <c r="B70" s="244" t="s">
        <v>245</v>
      </c>
      <c r="C70" s="91"/>
      <c r="D70" s="37"/>
      <c r="E70" s="21"/>
      <c r="F70" s="218"/>
    </row>
    <row r="71" spans="1:6" ht="90">
      <c r="A71" s="221">
        <v>1</v>
      </c>
      <c r="B71" s="242" t="s">
        <v>246</v>
      </c>
      <c r="C71" s="39" t="s">
        <v>60</v>
      </c>
      <c r="D71" s="39">
        <v>31.64</v>
      </c>
      <c r="E71" s="21"/>
      <c r="F71" s="218">
        <f>E71*D71</f>
        <v>0</v>
      </c>
    </row>
    <row r="72" spans="1:6" ht="15.75">
      <c r="A72" s="222"/>
      <c r="B72" s="244" t="s">
        <v>247</v>
      </c>
      <c r="C72" s="91"/>
      <c r="D72" s="37"/>
      <c r="E72" s="21"/>
      <c r="F72" s="218"/>
    </row>
    <row r="73" spans="1:6" ht="105">
      <c r="A73" s="221">
        <v>1</v>
      </c>
      <c r="B73" s="242" t="s">
        <v>248</v>
      </c>
      <c r="C73" s="39" t="s">
        <v>60</v>
      </c>
      <c r="D73" s="39">
        <f>7.25+5.4+2.85</f>
        <v>15.5</v>
      </c>
      <c r="E73" s="21"/>
      <c r="F73" s="218">
        <f>E73*D73</f>
        <v>0</v>
      </c>
    </row>
    <row r="74" spans="1:6" ht="105">
      <c r="A74" s="221">
        <v>2</v>
      </c>
      <c r="B74" s="242" t="s">
        <v>249</v>
      </c>
      <c r="C74" s="39" t="s">
        <v>60</v>
      </c>
      <c r="D74" s="39">
        <f>1.7+1.81</f>
        <v>3.51</v>
      </c>
      <c r="E74" s="21"/>
      <c r="F74" s="218">
        <f>E74*D74</f>
        <v>0</v>
      </c>
    </row>
    <row r="75" spans="1:6">
      <c r="A75" s="246"/>
      <c r="B75" s="252"/>
      <c r="C75" s="253"/>
      <c r="D75" s="253"/>
      <c r="E75" s="254"/>
      <c r="F75" s="254"/>
    </row>
    <row r="76" spans="1:6">
      <c r="A76" s="312" t="s">
        <v>209</v>
      </c>
      <c r="B76" s="313"/>
      <c r="C76" s="313"/>
      <c r="D76" s="313"/>
      <c r="E76" s="313"/>
      <c r="F76" s="314"/>
    </row>
    <row r="77" spans="1:6" ht="15.75" thickBot="1">
      <c r="A77" s="224"/>
      <c r="B77" s="66"/>
      <c r="C77" s="67"/>
      <c r="D77" s="68"/>
      <c r="E77" s="69"/>
      <c r="F77" s="225"/>
    </row>
    <row r="78" spans="1:6" ht="13.5" thickBot="1">
      <c r="A78" s="227"/>
      <c r="B78" s="228" t="s">
        <v>250</v>
      </c>
      <c r="C78" s="229"/>
      <c r="D78" s="230"/>
      <c r="E78" s="226"/>
      <c r="F78" s="231">
        <f>SUM(F62:F75)</f>
        <v>0</v>
      </c>
    </row>
    <row r="79" spans="1:6" ht="13.5" thickBot="1">
      <c r="A79" s="227"/>
      <c r="B79" s="228" t="s">
        <v>64</v>
      </c>
      <c r="C79" s="229"/>
      <c r="D79" s="230"/>
      <c r="E79" s="226"/>
      <c r="F79" s="232">
        <f>F78</f>
        <v>0</v>
      </c>
    </row>
    <row r="80" spans="1:6" ht="15.75">
      <c r="A80" s="248"/>
      <c r="B80" s="234" t="s">
        <v>65</v>
      </c>
      <c r="C80" s="249"/>
      <c r="D80" s="250"/>
      <c r="E80" s="64"/>
      <c r="F80" s="251"/>
    </row>
    <row r="81" spans="1:6">
      <c r="A81" s="248"/>
      <c r="B81" s="235" t="s">
        <v>251</v>
      </c>
      <c r="C81" s="249"/>
      <c r="D81" s="250"/>
      <c r="E81" s="64"/>
      <c r="F81" s="251"/>
    </row>
    <row r="82" spans="1:6" ht="15.75">
      <c r="A82" s="245">
        <v>4.0999999999999996</v>
      </c>
      <c r="B82" s="139" t="s">
        <v>252</v>
      </c>
      <c r="C82" s="91"/>
      <c r="D82" s="37"/>
      <c r="E82" s="21"/>
      <c r="F82" s="218"/>
    </row>
    <row r="83" spans="1:6" ht="150">
      <c r="A83" s="222"/>
      <c r="B83" s="242" t="s">
        <v>253</v>
      </c>
      <c r="C83" s="91"/>
      <c r="D83" s="37"/>
      <c r="E83" s="21"/>
      <c r="F83" s="218"/>
    </row>
    <row r="84" spans="1:6" ht="45">
      <c r="A84" s="222"/>
      <c r="B84" s="242" t="s">
        <v>254</v>
      </c>
      <c r="C84" s="91"/>
      <c r="D84" s="37"/>
      <c r="E84" s="21"/>
      <c r="F84" s="218"/>
    </row>
    <row r="85" spans="1:6" ht="45">
      <c r="A85" s="222"/>
      <c r="B85" s="242" t="s">
        <v>255</v>
      </c>
      <c r="C85" s="91"/>
      <c r="D85" s="37"/>
      <c r="E85" s="21"/>
      <c r="F85" s="218"/>
    </row>
    <row r="86" spans="1:6" ht="60">
      <c r="A86" s="222"/>
      <c r="B86" s="242" t="s">
        <v>256</v>
      </c>
      <c r="C86" s="91"/>
      <c r="D86" s="37"/>
      <c r="E86" s="21"/>
      <c r="F86" s="218"/>
    </row>
    <row r="87" spans="1:6" ht="45">
      <c r="A87" s="222"/>
      <c r="B87" s="242" t="s">
        <v>257</v>
      </c>
      <c r="C87" s="91"/>
      <c r="D87" s="37"/>
      <c r="E87" s="21"/>
      <c r="F87" s="218"/>
    </row>
    <row r="88" spans="1:6" ht="30">
      <c r="A88" s="222"/>
      <c r="B88" s="242" t="s">
        <v>258</v>
      </c>
      <c r="C88" s="91"/>
      <c r="D88" s="37"/>
      <c r="E88" s="21"/>
      <c r="F88" s="218"/>
    </row>
    <row r="89" spans="1:6" ht="15.75">
      <c r="A89" s="222"/>
      <c r="B89" s="242"/>
      <c r="C89" s="91"/>
      <c r="D89" s="37"/>
      <c r="E89" s="21"/>
      <c r="F89" s="218"/>
    </row>
    <row r="90" spans="1:6" ht="30">
      <c r="A90" s="221">
        <v>1</v>
      </c>
      <c r="B90" s="242" t="s">
        <v>259</v>
      </c>
      <c r="C90" s="39" t="s">
        <v>260</v>
      </c>
      <c r="D90" s="39">
        <v>1</v>
      </c>
      <c r="E90" s="21"/>
      <c r="F90" s="218">
        <f>E90*D90</f>
        <v>0</v>
      </c>
    </row>
    <row r="91" spans="1:6" ht="30">
      <c r="A91" s="221">
        <v>2</v>
      </c>
      <c r="B91" s="242" t="s">
        <v>261</v>
      </c>
      <c r="C91" s="39" t="s">
        <v>260</v>
      </c>
      <c r="D91" s="39">
        <v>4</v>
      </c>
      <c r="E91" s="21"/>
      <c r="F91" s="218">
        <f t="shared" ref="F91:F94" si="0">E91*D91</f>
        <v>0</v>
      </c>
    </row>
    <row r="92" spans="1:6">
      <c r="A92" s="221">
        <v>3</v>
      </c>
      <c r="B92" s="242" t="s">
        <v>262</v>
      </c>
      <c r="C92" s="39" t="s">
        <v>260</v>
      </c>
      <c r="D92" s="39">
        <v>2</v>
      </c>
      <c r="E92" s="21"/>
      <c r="F92" s="218">
        <f t="shared" si="0"/>
        <v>0</v>
      </c>
    </row>
    <row r="93" spans="1:6" ht="30">
      <c r="A93" s="221">
        <v>4</v>
      </c>
      <c r="B93" s="242" t="s">
        <v>263</v>
      </c>
      <c r="C93" s="39" t="s">
        <v>260</v>
      </c>
      <c r="D93" s="39">
        <v>1</v>
      </c>
      <c r="E93" s="21"/>
      <c r="F93" s="218">
        <f t="shared" si="0"/>
        <v>0</v>
      </c>
    </row>
    <row r="94" spans="1:6" ht="30">
      <c r="A94" s="246">
        <v>5</v>
      </c>
      <c r="B94" s="265" t="s">
        <v>264</v>
      </c>
      <c r="C94" s="266" t="s">
        <v>260</v>
      </c>
      <c r="D94" s="266">
        <v>1</v>
      </c>
      <c r="E94" s="267"/>
      <c r="F94" s="268">
        <f t="shared" si="0"/>
        <v>0</v>
      </c>
    </row>
    <row r="95" spans="1:6">
      <c r="A95" s="312" t="s">
        <v>209</v>
      </c>
      <c r="B95" s="313"/>
      <c r="C95" s="313"/>
      <c r="D95" s="313"/>
      <c r="E95" s="313"/>
      <c r="F95" s="314"/>
    </row>
    <row r="96" spans="1:6" ht="15.75" thickBot="1">
      <c r="A96" s="246"/>
      <c r="B96" s="247"/>
      <c r="C96" s="241"/>
      <c r="D96" s="39"/>
      <c r="E96" s="21"/>
      <c r="F96" s="218"/>
    </row>
    <row r="97" spans="1:6" ht="13.5" thickBot="1">
      <c r="A97" s="227"/>
      <c r="B97" s="228" t="s">
        <v>265</v>
      </c>
      <c r="C97" s="229"/>
      <c r="D97" s="230"/>
      <c r="E97" s="226"/>
      <c r="F97" s="231">
        <f>SUM(F89:F94)</f>
        <v>0</v>
      </c>
    </row>
    <row r="98" spans="1:6" ht="13.5" thickBot="1">
      <c r="A98" s="227"/>
      <c r="B98" s="228" t="s">
        <v>85</v>
      </c>
      <c r="C98" s="229"/>
      <c r="D98" s="230"/>
      <c r="E98" s="226"/>
      <c r="F98" s="232">
        <f>F97</f>
        <v>0</v>
      </c>
    </row>
    <row r="99" spans="1:6" ht="15.75">
      <c r="A99" s="248"/>
      <c r="B99" s="234" t="s">
        <v>86</v>
      </c>
      <c r="C99" s="249"/>
      <c r="D99" s="250"/>
      <c r="E99" s="64"/>
      <c r="F99" s="251"/>
    </row>
    <row r="100" spans="1:6">
      <c r="A100" s="248"/>
      <c r="B100" s="235" t="s">
        <v>266</v>
      </c>
      <c r="C100" s="249"/>
      <c r="D100" s="250"/>
      <c r="E100" s="64"/>
      <c r="F100" s="251"/>
    </row>
    <row r="101" spans="1:6" ht="15.75">
      <c r="A101" s="245">
        <v>5.0999999999999996</v>
      </c>
      <c r="B101" s="139" t="s">
        <v>266</v>
      </c>
      <c r="C101" s="91"/>
      <c r="D101" s="37"/>
      <c r="E101" s="21"/>
      <c r="F101" s="218"/>
    </row>
    <row r="102" spans="1:6" ht="60">
      <c r="A102" s="222"/>
      <c r="B102" s="242" t="s">
        <v>267</v>
      </c>
      <c r="C102" s="91"/>
      <c r="D102" s="37"/>
      <c r="E102" s="21"/>
      <c r="F102" s="218"/>
    </row>
    <row r="103" spans="1:6" ht="15.75">
      <c r="A103" s="222"/>
      <c r="B103" s="242" t="s">
        <v>268</v>
      </c>
      <c r="C103" s="91"/>
      <c r="D103" s="37"/>
      <c r="E103" s="21"/>
      <c r="F103" s="218"/>
    </row>
    <row r="104" spans="1:6" ht="30">
      <c r="A104" s="222"/>
      <c r="B104" s="242" t="s">
        <v>269</v>
      </c>
      <c r="C104" s="91"/>
      <c r="D104" s="37"/>
      <c r="E104" s="21"/>
      <c r="F104" s="218"/>
    </row>
    <row r="105" spans="1:6" ht="45">
      <c r="A105" s="222"/>
      <c r="B105" s="242" t="s">
        <v>270</v>
      </c>
      <c r="C105" s="91"/>
      <c r="D105" s="37"/>
      <c r="E105" s="21"/>
      <c r="F105" s="218"/>
    </row>
    <row r="106" spans="1:6" ht="45">
      <c r="A106" s="222"/>
      <c r="B106" s="242" t="s">
        <v>271</v>
      </c>
      <c r="C106" s="91"/>
      <c r="D106" s="37"/>
      <c r="E106" s="21"/>
      <c r="F106" s="218"/>
    </row>
    <row r="107" spans="1:6" ht="120">
      <c r="A107" s="222"/>
      <c r="B107" s="242" t="s">
        <v>272</v>
      </c>
      <c r="C107" s="91"/>
      <c r="D107" s="37"/>
      <c r="E107" s="21"/>
      <c r="F107" s="218"/>
    </row>
    <row r="108" spans="1:6" ht="15.75">
      <c r="A108" s="222"/>
      <c r="B108" s="242"/>
      <c r="C108" s="91"/>
      <c r="D108" s="37"/>
      <c r="E108" s="21"/>
      <c r="F108" s="218"/>
    </row>
    <row r="109" spans="1:6" ht="45">
      <c r="A109" s="221">
        <v>1</v>
      </c>
      <c r="B109" s="242" t="s">
        <v>273</v>
      </c>
      <c r="C109" s="39" t="s">
        <v>141</v>
      </c>
      <c r="D109" s="39">
        <v>1</v>
      </c>
      <c r="E109" s="21"/>
      <c r="F109" s="218">
        <f>E109*D109</f>
        <v>0</v>
      </c>
    </row>
    <row r="110" spans="1:6">
      <c r="A110" s="246"/>
      <c r="B110" s="247"/>
      <c r="C110" s="241"/>
      <c r="D110" s="39"/>
      <c r="E110" s="21"/>
      <c r="F110" s="218"/>
    </row>
    <row r="111" spans="1:6">
      <c r="A111" s="312" t="s">
        <v>209</v>
      </c>
      <c r="B111" s="313"/>
      <c r="C111" s="313"/>
      <c r="D111" s="313"/>
      <c r="E111" s="313"/>
      <c r="F111" s="314"/>
    </row>
    <row r="112" spans="1:6" ht="15.75" thickBot="1">
      <c r="A112" s="246"/>
      <c r="B112" s="247"/>
      <c r="C112" s="241"/>
      <c r="D112" s="39"/>
      <c r="E112" s="21"/>
      <c r="F112" s="218"/>
    </row>
    <row r="113" spans="1:6" ht="13.5" thickBot="1">
      <c r="A113" s="227"/>
      <c r="B113" s="228" t="s">
        <v>274</v>
      </c>
      <c r="C113" s="229"/>
      <c r="D113" s="230"/>
      <c r="E113" s="226"/>
      <c r="F113" s="231">
        <f>SUM(F59:F112)</f>
        <v>0</v>
      </c>
    </row>
    <row r="114" spans="1:6" ht="13.5" thickBot="1">
      <c r="A114" s="227"/>
      <c r="B114" s="228" t="s">
        <v>99</v>
      </c>
      <c r="C114" s="229"/>
      <c r="D114" s="230"/>
      <c r="E114" s="226"/>
      <c r="F114" s="232">
        <f>F113</f>
        <v>0</v>
      </c>
    </row>
    <row r="115" spans="1:6" ht="15.75">
      <c r="A115" s="248"/>
      <c r="B115" s="234" t="s">
        <v>100</v>
      </c>
      <c r="C115" s="249"/>
      <c r="D115" s="250"/>
      <c r="E115" s="64"/>
      <c r="F115" s="251"/>
    </row>
    <row r="116" spans="1:6">
      <c r="A116" s="248"/>
      <c r="B116" s="235" t="s">
        <v>275</v>
      </c>
      <c r="C116" s="249"/>
      <c r="D116" s="250"/>
      <c r="E116" s="64"/>
      <c r="F116" s="251"/>
    </row>
    <row r="117" spans="1:6" ht="15.75">
      <c r="A117" s="245">
        <v>6.1</v>
      </c>
      <c r="B117" s="139" t="s">
        <v>276</v>
      </c>
      <c r="C117" s="91"/>
      <c r="D117" s="37"/>
      <c r="E117" s="21"/>
      <c r="F117" s="218"/>
    </row>
    <row r="118" spans="1:6" ht="90">
      <c r="A118" s="222"/>
      <c r="B118" s="242" t="s">
        <v>277</v>
      </c>
      <c r="C118" s="91"/>
      <c r="D118" s="37"/>
      <c r="E118" s="21"/>
      <c r="F118" s="218"/>
    </row>
    <row r="119" spans="1:6" ht="75">
      <c r="A119" s="222"/>
      <c r="B119" s="242" t="s">
        <v>278</v>
      </c>
      <c r="C119" s="91"/>
      <c r="D119" s="37"/>
      <c r="E119" s="21"/>
      <c r="F119" s="218"/>
    </row>
    <row r="120" spans="1:6" ht="45">
      <c r="A120" s="222"/>
      <c r="B120" s="242" t="s">
        <v>279</v>
      </c>
      <c r="C120" s="91"/>
      <c r="D120" s="37"/>
      <c r="E120" s="21"/>
      <c r="F120" s="218"/>
    </row>
    <row r="121" spans="1:6" ht="45">
      <c r="A121" s="222"/>
      <c r="B121" s="242" t="s">
        <v>280</v>
      </c>
      <c r="C121" s="91"/>
      <c r="D121" s="37"/>
      <c r="E121" s="21"/>
      <c r="F121" s="218"/>
    </row>
    <row r="122" spans="1:6" ht="30">
      <c r="A122" s="222"/>
      <c r="B122" s="242" t="s">
        <v>281</v>
      </c>
      <c r="C122" s="91"/>
      <c r="D122" s="37"/>
      <c r="E122" s="21"/>
      <c r="F122" s="218"/>
    </row>
    <row r="123" spans="1:6" ht="45">
      <c r="A123" s="222"/>
      <c r="B123" s="242" t="s">
        <v>282</v>
      </c>
      <c r="C123" s="91"/>
      <c r="D123" s="37"/>
      <c r="E123" s="21"/>
      <c r="F123" s="218"/>
    </row>
    <row r="124" spans="1:6" ht="48.75" customHeight="1">
      <c r="A124" s="222"/>
      <c r="B124" s="242" t="s">
        <v>283</v>
      </c>
      <c r="C124" s="91"/>
      <c r="D124" s="37"/>
      <c r="E124" s="21"/>
      <c r="F124" s="218"/>
    </row>
    <row r="125" spans="1:6" ht="90">
      <c r="A125" s="222"/>
      <c r="B125" s="242" t="s">
        <v>284</v>
      </c>
      <c r="C125" s="91"/>
      <c r="D125" s="37"/>
      <c r="E125" s="21"/>
      <c r="F125" s="218"/>
    </row>
    <row r="126" spans="1:6" ht="180.75" customHeight="1">
      <c r="A126" s="222"/>
      <c r="B126" s="242" t="s">
        <v>285</v>
      </c>
      <c r="C126" s="91"/>
      <c r="D126" s="37"/>
      <c r="E126" s="21"/>
      <c r="F126" s="218"/>
    </row>
    <row r="127" spans="1:6" ht="15.75">
      <c r="A127" s="222"/>
      <c r="B127" s="17" t="s">
        <v>286</v>
      </c>
      <c r="C127" s="91"/>
      <c r="D127" s="37"/>
      <c r="E127" s="21"/>
      <c r="F127" s="218"/>
    </row>
    <row r="128" spans="1:6" ht="60">
      <c r="A128" s="222"/>
      <c r="B128" s="242" t="s">
        <v>287</v>
      </c>
      <c r="C128" s="91"/>
      <c r="D128" s="37"/>
      <c r="E128" s="21"/>
      <c r="F128" s="218"/>
    </row>
    <row r="129" spans="1:6" ht="34.5" customHeight="1">
      <c r="A129" s="222"/>
      <c r="B129" s="242" t="s">
        <v>288</v>
      </c>
      <c r="C129" s="91"/>
      <c r="D129" s="37"/>
      <c r="E129" s="21"/>
      <c r="F129" s="218"/>
    </row>
    <row r="130" spans="1:6" ht="30">
      <c r="A130" s="222"/>
      <c r="B130" s="242" t="s">
        <v>289</v>
      </c>
      <c r="C130" s="91"/>
      <c r="D130" s="37"/>
      <c r="E130" s="21"/>
      <c r="F130" s="218"/>
    </row>
    <row r="131" spans="1:6" ht="45">
      <c r="A131" s="222"/>
      <c r="B131" s="242" t="s">
        <v>290</v>
      </c>
      <c r="C131" s="91"/>
      <c r="D131" s="37"/>
      <c r="E131" s="21"/>
      <c r="F131" s="218"/>
    </row>
    <row r="132" spans="1:6" ht="15.75">
      <c r="A132" s="222"/>
      <c r="B132" s="17" t="s">
        <v>291</v>
      </c>
      <c r="C132" s="91"/>
      <c r="D132" s="37"/>
      <c r="E132" s="21"/>
      <c r="F132" s="218"/>
    </row>
    <row r="133" spans="1:6" ht="45">
      <c r="A133" s="222"/>
      <c r="B133" s="242" t="s">
        <v>292</v>
      </c>
      <c r="C133" s="91"/>
      <c r="D133" s="37"/>
      <c r="E133" s="21"/>
      <c r="F133" s="218"/>
    </row>
    <row r="134" spans="1:6" ht="34.5" customHeight="1">
      <c r="A134" s="222"/>
      <c r="B134" s="242" t="s">
        <v>293</v>
      </c>
      <c r="C134" s="91"/>
      <c r="D134" s="37"/>
      <c r="E134" s="21"/>
      <c r="F134" s="218"/>
    </row>
    <row r="135" spans="1:6" ht="30">
      <c r="A135" s="222"/>
      <c r="B135" s="242" t="s">
        <v>294</v>
      </c>
      <c r="C135" s="91"/>
      <c r="D135" s="37"/>
      <c r="E135" s="21"/>
      <c r="F135" s="218"/>
    </row>
    <row r="136" spans="1:6" ht="30">
      <c r="A136" s="222"/>
      <c r="B136" s="242" t="s">
        <v>295</v>
      </c>
      <c r="C136" s="91"/>
      <c r="D136" s="37"/>
      <c r="E136" s="21"/>
      <c r="F136" s="218"/>
    </row>
    <row r="137" spans="1:6" ht="30">
      <c r="A137" s="222"/>
      <c r="B137" s="242" t="s">
        <v>296</v>
      </c>
      <c r="C137" s="91"/>
      <c r="D137" s="37"/>
      <c r="E137" s="21"/>
      <c r="F137" s="218"/>
    </row>
    <row r="138" spans="1:6" ht="90">
      <c r="A138" s="222"/>
      <c r="B138" s="242" t="s">
        <v>297</v>
      </c>
      <c r="C138" s="91"/>
      <c r="D138" s="37"/>
      <c r="E138" s="21"/>
      <c r="F138" s="218"/>
    </row>
    <row r="139" spans="1:6" ht="15.75">
      <c r="A139" s="222"/>
      <c r="B139" s="255" t="s">
        <v>298</v>
      </c>
      <c r="C139" s="91"/>
      <c r="D139" s="37"/>
      <c r="E139" s="21"/>
      <c r="F139" s="218"/>
    </row>
    <row r="140" spans="1:6">
      <c r="A140" s="221">
        <v>1</v>
      </c>
      <c r="B140" s="242" t="s">
        <v>299</v>
      </c>
      <c r="C140" s="39" t="s">
        <v>141</v>
      </c>
      <c r="D140" s="39">
        <v>4</v>
      </c>
      <c r="E140" s="21"/>
      <c r="F140" s="218">
        <f>E140*D140</f>
        <v>0</v>
      </c>
    </row>
    <row r="141" spans="1:6">
      <c r="A141" s="246"/>
      <c r="B141" s="255" t="s">
        <v>300</v>
      </c>
      <c r="C141" s="39"/>
      <c r="D141" s="39"/>
      <c r="E141" s="21"/>
      <c r="F141" s="218"/>
    </row>
    <row r="142" spans="1:6" ht="36" customHeight="1">
      <c r="A142" s="246">
        <v>1</v>
      </c>
      <c r="B142" s="264" t="s">
        <v>301</v>
      </c>
      <c r="C142" s="262" t="s">
        <v>141</v>
      </c>
      <c r="D142" s="262">
        <v>5</v>
      </c>
      <c r="E142" s="262"/>
      <c r="F142" s="263">
        <f t="shared" ref="F142" si="1">E142*D142</f>
        <v>0</v>
      </c>
    </row>
    <row r="143" spans="1:6" ht="18.75" customHeight="1">
      <c r="A143" s="246"/>
      <c r="B143" s="255" t="s">
        <v>302</v>
      </c>
      <c r="C143" s="262"/>
      <c r="D143" s="262"/>
      <c r="E143" s="262"/>
      <c r="F143" s="263"/>
    </row>
    <row r="144" spans="1:6" ht="18.75" customHeight="1">
      <c r="A144" s="246">
        <v>1</v>
      </c>
      <c r="B144" s="270" t="s">
        <v>303</v>
      </c>
      <c r="C144" s="269" t="s">
        <v>19</v>
      </c>
      <c r="D144" s="269">
        <v>1</v>
      </c>
      <c r="E144" s="269"/>
      <c r="F144" s="218">
        <f>E144*D144</f>
        <v>0</v>
      </c>
    </row>
    <row r="145" spans="1:6">
      <c r="A145" s="246"/>
      <c r="B145" s="256" t="s">
        <v>304</v>
      </c>
      <c r="C145" s="39"/>
      <c r="D145" s="39"/>
      <c r="E145" s="21"/>
      <c r="F145" s="218"/>
    </row>
    <row r="146" spans="1:6">
      <c r="A146" s="221">
        <v>1</v>
      </c>
      <c r="B146" s="242" t="s">
        <v>305</v>
      </c>
      <c r="C146" s="39" t="s">
        <v>306</v>
      </c>
      <c r="D146" s="39">
        <v>28</v>
      </c>
      <c r="E146" s="21"/>
      <c r="F146" s="218">
        <f>E146*D146</f>
        <v>0</v>
      </c>
    </row>
    <row r="147" spans="1:6">
      <c r="A147" s="221">
        <v>2</v>
      </c>
      <c r="B147" s="247" t="s">
        <v>307</v>
      </c>
      <c r="C147" s="39" t="s">
        <v>306</v>
      </c>
      <c r="D147" s="39">
        <v>35</v>
      </c>
      <c r="E147" s="21"/>
      <c r="F147" s="218">
        <f t="shared" ref="F147:F179" si="2">E147*D147</f>
        <v>0</v>
      </c>
    </row>
    <row r="148" spans="1:6">
      <c r="A148" s="221">
        <v>3</v>
      </c>
      <c r="B148" s="247" t="s">
        <v>308</v>
      </c>
      <c r="C148" s="39" t="s">
        <v>141</v>
      </c>
      <c r="D148" s="39">
        <v>1</v>
      </c>
      <c r="E148" s="21"/>
      <c r="F148" s="218">
        <f t="shared" si="2"/>
        <v>0</v>
      </c>
    </row>
    <row r="149" spans="1:6" ht="15.75" customHeight="1">
      <c r="A149" s="221"/>
      <c r="B149" s="247"/>
      <c r="C149" s="39"/>
      <c r="D149" s="39"/>
      <c r="E149" s="21"/>
      <c r="F149" s="218"/>
    </row>
    <row r="150" spans="1:6">
      <c r="A150" s="246"/>
      <c r="B150" s="256" t="s">
        <v>309</v>
      </c>
      <c r="C150" s="39"/>
      <c r="D150" s="39"/>
      <c r="E150" s="21"/>
      <c r="F150" s="218"/>
    </row>
    <row r="151" spans="1:6">
      <c r="A151" s="221">
        <v>1</v>
      </c>
      <c r="B151" s="242" t="s">
        <v>310</v>
      </c>
      <c r="C151" s="39" t="s">
        <v>260</v>
      </c>
      <c r="D151" s="39">
        <v>6</v>
      </c>
      <c r="E151" s="21"/>
      <c r="F151" s="218">
        <f t="shared" si="2"/>
        <v>0</v>
      </c>
    </row>
    <row r="152" spans="1:6">
      <c r="A152" s="221">
        <v>2</v>
      </c>
      <c r="B152" s="247" t="s">
        <v>311</v>
      </c>
      <c r="C152" s="39" t="s">
        <v>260</v>
      </c>
      <c r="D152" s="39">
        <v>4</v>
      </c>
      <c r="E152" s="21"/>
      <c r="F152" s="218">
        <f t="shared" si="2"/>
        <v>0</v>
      </c>
    </row>
    <row r="153" spans="1:6">
      <c r="A153" s="221">
        <v>3</v>
      </c>
      <c r="B153" s="247" t="s">
        <v>312</v>
      </c>
      <c r="C153" s="39" t="s">
        <v>260</v>
      </c>
      <c r="D153" s="39">
        <v>6</v>
      </c>
      <c r="E153" s="21"/>
      <c r="F153" s="218">
        <f t="shared" si="2"/>
        <v>0</v>
      </c>
    </row>
    <row r="154" spans="1:6">
      <c r="A154" s="221">
        <v>4</v>
      </c>
      <c r="B154" s="247" t="s">
        <v>313</v>
      </c>
      <c r="C154" s="39" t="s">
        <v>260</v>
      </c>
      <c r="D154" s="39">
        <v>6</v>
      </c>
      <c r="E154" s="21"/>
      <c r="F154" s="218">
        <f t="shared" si="2"/>
        <v>0</v>
      </c>
    </row>
    <row r="155" spans="1:6">
      <c r="A155" s="221">
        <v>5</v>
      </c>
      <c r="B155" s="247" t="s">
        <v>314</v>
      </c>
      <c r="C155" s="39" t="s">
        <v>260</v>
      </c>
      <c r="D155" s="39">
        <v>6</v>
      </c>
      <c r="E155" s="21"/>
      <c r="F155" s="218">
        <f t="shared" si="2"/>
        <v>0</v>
      </c>
    </row>
    <row r="156" spans="1:6">
      <c r="A156" s="221">
        <v>6</v>
      </c>
      <c r="B156" s="247" t="s">
        <v>315</v>
      </c>
      <c r="C156" s="39" t="s">
        <v>260</v>
      </c>
      <c r="D156" s="39">
        <v>1</v>
      </c>
      <c r="E156" s="21"/>
      <c r="F156" s="218">
        <f t="shared" si="2"/>
        <v>0</v>
      </c>
    </row>
    <row r="157" spans="1:6">
      <c r="A157" s="221">
        <v>7</v>
      </c>
      <c r="B157" s="247" t="s">
        <v>316</v>
      </c>
      <c r="C157" s="39" t="s">
        <v>260</v>
      </c>
      <c r="D157" s="39">
        <v>1</v>
      </c>
      <c r="E157" s="21"/>
      <c r="F157" s="218">
        <f t="shared" si="2"/>
        <v>0</v>
      </c>
    </row>
    <row r="158" spans="1:6">
      <c r="A158" s="221"/>
      <c r="B158" s="247"/>
      <c r="C158" s="39"/>
      <c r="D158" s="39"/>
      <c r="E158" s="21"/>
      <c r="F158" s="218"/>
    </row>
    <row r="159" spans="1:6">
      <c r="A159" s="221"/>
      <c r="B159" s="247"/>
      <c r="C159" s="39"/>
      <c r="D159" s="39"/>
      <c r="E159" s="21"/>
      <c r="F159" s="218"/>
    </row>
    <row r="160" spans="1:6">
      <c r="A160" s="221"/>
      <c r="B160" s="247"/>
      <c r="C160" s="39"/>
      <c r="D160" s="39"/>
      <c r="E160" s="21"/>
      <c r="F160" s="218"/>
    </row>
    <row r="161" spans="1:6">
      <c r="A161" s="246"/>
      <c r="B161" s="256" t="s">
        <v>317</v>
      </c>
      <c r="C161" s="39"/>
      <c r="D161" s="39"/>
      <c r="E161" s="21"/>
      <c r="F161" s="218"/>
    </row>
    <row r="162" spans="1:6">
      <c r="A162" s="221">
        <v>1</v>
      </c>
      <c r="B162" s="242" t="s">
        <v>318</v>
      </c>
      <c r="C162" s="39" t="s">
        <v>260</v>
      </c>
      <c r="D162" s="39">
        <v>3</v>
      </c>
      <c r="E162" s="21"/>
      <c r="F162" s="218">
        <f t="shared" si="2"/>
        <v>0</v>
      </c>
    </row>
    <row r="163" spans="1:6">
      <c r="A163" s="221">
        <v>2</v>
      </c>
      <c r="B163" s="247" t="s">
        <v>319</v>
      </c>
      <c r="C163" s="39" t="s">
        <v>260</v>
      </c>
      <c r="D163" s="39">
        <v>2</v>
      </c>
      <c r="E163" s="21"/>
      <c r="F163" s="218">
        <f t="shared" si="2"/>
        <v>0</v>
      </c>
    </row>
    <row r="164" spans="1:6">
      <c r="A164" s="221">
        <v>3</v>
      </c>
      <c r="B164" s="247" t="s">
        <v>320</v>
      </c>
      <c r="C164" s="39" t="s">
        <v>260</v>
      </c>
      <c r="D164" s="39">
        <v>2</v>
      </c>
      <c r="E164" s="21"/>
      <c r="F164" s="218">
        <f t="shared" si="2"/>
        <v>0</v>
      </c>
    </row>
    <row r="165" spans="1:6">
      <c r="A165" s="221">
        <v>4</v>
      </c>
      <c r="B165" s="247" t="s">
        <v>321</v>
      </c>
      <c r="C165" s="39" t="s">
        <v>260</v>
      </c>
      <c r="D165" s="39">
        <v>16</v>
      </c>
      <c r="E165" s="21"/>
      <c r="F165" s="218">
        <f t="shared" si="2"/>
        <v>0</v>
      </c>
    </row>
    <row r="166" spans="1:6">
      <c r="A166" s="221">
        <v>5</v>
      </c>
      <c r="B166" s="247" t="s">
        <v>322</v>
      </c>
      <c r="C166" s="39" t="s">
        <v>260</v>
      </c>
      <c r="D166" s="39">
        <v>2</v>
      </c>
      <c r="E166" s="21"/>
      <c r="F166" s="218">
        <f t="shared" si="2"/>
        <v>0</v>
      </c>
    </row>
    <row r="167" spans="1:6">
      <c r="A167" s="221">
        <v>6</v>
      </c>
      <c r="B167" s="247" t="s">
        <v>323</v>
      </c>
      <c r="C167" s="39" t="s">
        <v>260</v>
      </c>
      <c r="D167" s="39">
        <v>3</v>
      </c>
      <c r="E167" s="21"/>
      <c r="F167" s="218">
        <f t="shared" si="2"/>
        <v>0</v>
      </c>
    </row>
    <row r="168" spans="1:6">
      <c r="A168" s="221">
        <v>7</v>
      </c>
      <c r="B168" s="247" t="s">
        <v>324</v>
      </c>
      <c r="C168" s="39" t="s">
        <v>260</v>
      </c>
      <c r="D168" s="39">
        <v>4</v>
      </c>
      <c r="E168" s="21"/>
      <c r="F168" s="218">
        <f t="shared" si="2"/>
        <v>0</v>
      </c>
    </row>
    <row r="169" spans="1:6">
      <c r="A169" s="221">
        <v>8</v>
      </c>
      <c r="B169" s="247" t="s">
        <v>325</v>
      </c>
      <c r="C169" s="39" t="s">
        <v>260</v>
      </c>
      <c r="D169" s="39">
        <v>1</v>
      </c>
      <c r="E169" s="21"/>
      <c r="F169" s="218">
        <f t="shared" si="2"/>
        <v>0</v>
      </c>
    </row>
    <row r="170" spans="1:6">
      <c r="A170" s="221">
        <v>9</v>
      </c>
      <c r="B170" s="247" t="s">
        <v>326</v>
      </c>
      <c r="C170" s="39" t="s">
        <v>260</v>
      </c>
      <c r="D170" s="39">
        <v>2</v>
      </c>
      <c r="E170" s="21"/>
      <c r="F170" s="218">
        <f t="shared" si="2"/>
        <v>0</v>
      </c>
    </row>
    <row r="171" spans="1:6">
      <c r="A171" s="221">
        <v>10</v>
      </c>
      <c r="B171" s="247" t="s">
        <v>327</v>
      </c>
      <c r="C171" s="39" t="s">
        <v>260</v>
      </c>
      <c r="D171" s="39">
        <v>3</v>
      </c>
      <c r="E171" s="21"/>
      <c r="F171" s="218">
        <f t="shared" si="2"/>
        <v>0</v>
      </c>
    </row>
    <row r="172" spans="1:6">
      <c r="A172" s="221">
        <v>11</v>
      </c>
      <c r="B172" s="247" t="s">
        <v>328</v>
      </c>
      <c r="C172" s="39" t="s">
        <v>260</v>
      </c>
      <c r="D172" s="39">
        <v>2</v>
      </c>
      <c r="E172" s="21"/>
      <c r="F172" s="218">
        <f t="shared" si="2"/>
        <v>0</v>
      </c>
    </row>
    <row r="173" spans="1:6">
      <c r="A173" s="221">
        <v>12</v>
      </c>
      <c r="B173" s="247" t="s">
        <v>329</v>
      </c>
      <c r="C173" s="39" t="s">
        <v>260</v>
      </c>
      <c r="D173" s="39">
        <v>2</v>
      </c>
      <c r="E173" s="21"/>
      <c r="F173" s="218">
        <f t="shared" si="2"/>
        <v>0</v>
      </c>
    </row>
    <row r="174" spans="1:6">
      <c r="A174" s="221">
        <v>13</v>
      </c>
      <c r="B174" s="247" t="s">
        <v>330</v>
      </c>
      <c r="C174" s="39" t="s">
        <v>260</v>
      </c>
      <c r="D174" s="39">
        <v>5</v>
      </c>
      <c r="E174" s="21"/>
      <c r="F174" s="218">
        <f>E174*D174</f>
        <v>0</v>
      </c>
    </row>
    <row r="175" spans="1:6">
      <c r="A175" s="221"/>
      <c r="B175" s="247"/>
      <c r="C175" s="39"/>
      <c r="D175" s="39"/>
      <c r="E175" s="21"/>
      <c r="F175" s="218"/>
    </row>
    <row r="176" spans="1:6">
      <c r="A176" s="246"/>
      <c r="B176" s="256" t="s">
        <v>331</v>
      </c>
      <c r="C176" s="39"/>
      <c r="D176" s="39"/>
      <c r="E176" s="21"/>
      <c r="F176" s="218"/>
    </row>
    <row r="177" spans="1:6">
      <c r="A177" s="274">
        <v>1</v>
      </c>
      <c r="B177" s="271" t="s">
        <v>332</v>
      </c>
      <c r="C177" s="266" t="s">
        <v>141</v>
      </c>
      <c r="D177" s="266">
        <v>2</v>
      </c>
      <c r="E177" s="267"/>
      <c r="F177" s="268">
        <f t="shared" si="2"/>
        <v>0</v>
      </c>
    </row>
    <row r="178" spans="1:6">
      <c r="A178" s="274">
        <v>2</v>
      </c>
      <c r="B178" s="271" t="s">
        <v>333</v>
      </c>
      <c r="C178" s="266" t="s">
        <v>141</v>
      </c>
      <c r="D178" s="266">
        <v>1</v>
      </c>
      <c r="E178" s="267"/>
      <c r="F178" s="268">
        <f t="shared" si="2"/>
        <v>0</v>
      </c>
    </row>
    <row r="179" spans="1:6" ht="15.75" customHeight="1">
      <c r="A179" s="274">
        <v>3</v>
      </c>
      <c r="B179" s="265" t="s">
        <v>334</v>
      </c>
      <c r="C179" s="266" t="s">
        <v>141</v>
      </c>
      <c r="D179" s="266">
        <v>1</v>
      </c>
      <c r="E179" s="267"/>
      <c r="F179" s="268">
        <f t="shared" si="2"/>
        <v>0</v>
      </c>
    </row>
    <row r="180" spans="1:6">
      <c r="A180" s="221"/>
      <c r="B180" s="247"/>
      <c r="C180" s="39"/>
      <c r="D180" s="39"/>
      <c r="E180" s="21"/>
      <c r="F180" s="218"/>
    </row>
    <row r="181" spans="1:6">
      <c r="A181" s="246"/>
      <c r="B181" s="247"/>
      <c r="C181" s="241"/>
      <c r="D181" s="39"/>
      <c r="E181" s="21"/>
      <c r="F181" s="218"/>
    </row>
    <row r="182" spans="1:6">
      <c r="A182" s="312" t="s">
        <v>209</v>
      </c>
      <c r="B182" s="313"/>
      <c r="C182" s="313"/>
      <c r="D182" s="313"/>
      <c r="E182" s="313"/>
      <c r="F182" s="314"/>
    </row>
    <row r="183" spans="1:6" ht="15.75" thickBot="1">
      <c r="A183" s="246"/>
      <c r="B183" s="247"/>
      <c r="C183" s="241"/>
      <c r="D183" s="39"/>
      <c r="E183" s="21"/>
      <c r="F183" s="218"/>
    </row>
    <row r="184" spans="1:6" ht="13.5" thickBot="1">
      <c r="A184" s="227"/>
      <c r="B184" s="228" t="s">
        <v>335</v>
      </c>
      <c r="C184" s="229"/>
      <c r="D184" s="230"/>
      <c r="E184" s="226"/>
      <c r="F184" s="231">
        <f>SUM(F139:F180)</f>
        <v>0</v>
      </c>
    </row>
    <row r="185" spans="1:6" ht="13.5" thickBot="1">
      <c r="A185" s="227"/>
      <c r="B185" s="228" t="s">
        <v>128</v>
      </c>
      <c r="C185" s="229"/>
      <c r="D185" s="230"/>
      <c r="E185" s="226"/>
      <c r="F185" s="232">
        <f>F184</f>
        <v>0</v>
      </c>
    </row>
    <row r="186" spans="1:6" ht="15.75">
      <c r="A186" s="248"/>
      <c r="B186" s="234" t="s">
        <v>129</v>
      </c>
      <c r="C186" s="249"/>
      <c r="D186" s="250"/>
      <c r="E186" s="64"/>
      <c r="F186" s="251"/>
    </row>
    <row r="187" spans="1:6">
      <c r="A187" s="248"/>
      <c r="B187" s="235" t="s">
        <v>336</v>
      </c>
      <c r="C187" s="249"/>
      <c r="D187" s="250"/>
      <c r="E187" s="64"/>
      <c r="F187" s="251"/>
    </row>
    <row r="188" spans="1:6" ht="15.75">
      <c r="A188" s="245">
        <v>7.1</v>
      </c>
      <c r="B188" s="139" t="s">
        <v>8</v>
      </c>
      <c r="C188" s="91"/>
      <c r="D188" s="37"/>
      <c r="E188" s="21"/>
      <c r="F188" s="218"/>
    </row>
    <row r="189" spans="1:6" ht="30">
      <c r="A189" s="222"/>
      <c r="B189" s="242" t="s">
        <v>337</v>
      </c>
      <c r="C189" s="91"/>
      <c r="D189" s="37"/>
      <c r="E189" s="21"/>
      <c r="F189" s="218"/>
    </row>
    <row r="190" spans="1:6" ht="30">
      <c r="A190" s="222"/>
      <c r="B190" s="242" t="s">
        <v>338</v>
      </c>
      <c r="C190" s="91"/>
      <c r="D190" s="37"/>
      <c r="E190" s="21"/>
      <c r="F190" s="218"/>
    </row>
    <row r="191" spans="1:6" ht="15.75">
      <c r="A191" s="222"/>
      <c r="B191" s="242"/>
      <c r="C191" s="91"/>
      <c r="D191" s="37"/>
      <c r="E191" s="21"/>
      <c r="F191" s="218"/>
    </row>
    <row r="192" spans="1:6">
      <c r="A192" s="246"/>
      <c r="B192" s="256" t="s">
        <v>339</v>
      </c>
      <c r="C192" s="39"/>
      <c r="D192" s="39"/>
      <c r="E192" s="21"/>
      <c r="F192" s="218"/>
    </row>
    <row r="193" spans="1:15">
      <c r="A193" s="221">
        <v>1</v>
      </c>
      <c r="B193" s="247" t="s">
        <v>340</v>
      </c>
      <c r="C193" s="39" t="s">
        <v>260</v>
      </c>
      <c r="D193" s="39">
        <v>1</v>
      </c>
      <c r="E193" s="21"/>
      <c r="F193" s="218">
        <f t="shared" ref="F193:F200" si="3">E193*D193</f>
        <v>0</v>
      </c>
    </row>
    <row r="194" spans="1:15">
      <c r="A194" s="221">
        <v>2</v>
      </c>
      <c r="B194" s="247" t="s">
        <v>341</v>
      </c>
      <c r="C194" s="39" t="s">
        <v>260</v>
      </c>
      <c r="D194" s="39">
        <v>9</v>
      </c>
      <c r="E194" s="21"/>
      <c r="F194" s="218">
        <f t="shared" si="3"/>
        <v>0</v>
      </c>
    </row>
    <row r="195" spans="1:15">
      <c r="A195" s="221">
        <v>3</v>
      </c>
      <c r="B195" s="247" t="s">
        <v>342</v>
      </c>
      <c r="C195" s="39" t="s">
        <v>260</v>
      </c>
      <c r="D195" s="39">
        <v>1</v>
      </c>
      <c r="E195" s="21"/>
      <c r="F195" s="218">
        <f t="shared" si="3"/>
        <v>0</v>
      </c>
    </row>
    <row r="196" spans="1:15">
      <c r="A196" s="221">
        <v>4</v>
      </c>
      <c r="B196" s="247" t="s">
        <v>343</v>
      </c>
      <c r="C196" s="39" t="s">
        <v>260</v>
      </c>
      <c r="D196" s="39">
        <v>1</v>
      </c>
      <c r="E196" s="21"/>
      <c r="F196" s="218">
        <f t="shared" si="3"/>
        <v>0</v>
      </c>
    </row>
    <row r="197" spans="1:15">
      <c r="A197" s="221">
        <v>5</v>
      </c>
      <c r="B197" s="247" t="s">
        <v>344</v>
      </c>
      <c r="C197" s="39" t="s">
        <v>345</v>
      </c>
      <c r="D197" s="39">
        <v>50.6</v>
      </c>
      <c r="E197" s="21"/>
      <c r="F197" s="218">
        <f t="shared" si="3"/>
        <v>0</v>
      </c>
    </row>
    <row r="198" spans="1:15">
      <c r="A198" s="221">
        <v>6</v>
      </c>
      <c r="B198" s="247" t="s">
        <v>346</v>
      </c>
      <c r="C198" s="39" t="s">
        <v>260</v>
      </c>
      <c r="D198" s="39">
        <v>1</v>
      </c>
      <c r="E198" s="21"/>
      <c r="F198" s="218">
        <f t="shared" si="3"/>
        <v>0</v>
      </c>
    </row>
    <row r="199" spans="1:15">
      <c r="A199" s="221">
        <v>7</v>
      </c>
      <c r="B199" s="247" t="s">
        <v>347</v>
      </c>
      <c r="C199" s="39" t="s">
        <v>348</v>
      </c>
      <c r="D199" s="39">
        <v>2</v>
      </c>
      <c r="E199" s="21"/>
      <c r="F199" s="218">
        <f t="shared" si="3"/>
        <v>0</v>
      </c>
    </row>
    <row r="200" spans="1:15">
      <c r="A200" s="221">
        <v>8</v>
      </c>
      <c r="B200" s="247" t="s">
        <v>349</v>
      </c>
      <c r="C200" s="39" t="s">
        <v>350</v>
      </c>
      <c r="D200" s="39">
        <v>1</v>
      </c>
      <c r="E200" s="21"/>
      <c r="F200" s="218">
        <f t="shared" si="3"/>
        <v>0</v>
      </c>
    </row>
    <row r="201" spans="1:15">
      <c r="A201" s="221"/>
      <c r="B201" s="247"/>
      <c r="C201" s="39"/>
      <c r="D201" s="39"/>
      <c r="E201" s="21"/>
      <c r="F201" s="218"/>
    </row>
    <row r="202" spans="1:15">
      <c r="A202" s="246"/>
      <c r="B202" s="247"/>
      <c r="C202" s="241"/>
      <c r="D202" s="39"/>
      <c r="E202" s="21"/>
      <c r="F202" s="218"/>
    </row>
    <row r="203" spans="1:15">
      <c r="A203" s="312"/>
      <c r="B203" s="313"/>
      <c r="C203" s="313"/>
      <c r="D203" s="313"/>
      <c r="E203" s="313"/>
      <c r="F203" s="314"/>
    </row>
    <row r="204" spans="1:15" ht="15.75" thickBot="1">
      <c r="A204" s="246"/>
      <c r="B204" s="247"/>
      <c r="C204" s="241"/>
      <c r="D204" s="39"/>
      <c r="E204" s="21"/>
      <c r="F204" s="218"/>
    </row>
    <row r="205" spans="1:15" ht="13.5" thickBot="1">
      <c r="A205" s="227"/>
      <c r="B205" s="228" t="s">
        <v>351</v>
      </c>
      <c r="C205" s="229"/>
      <c r="D205" s="230"/>
      <c r="E205" s="226"/>
      <c r="F205" s="231">
        <f>SUM(F192:F200)</f>
        <v>0</v>
      </c>
    </row>
    <row r="206" spans="1:15" ht="13.5" thickBot="1">
      <c r="A206" s="227"/>
      <c r="B206" s="228" t="s">
        <v>128</v>
      </c>
      <c r="C206" s="229"/>
      <c r="D206" s="230"/>
      <c r="E206" s="226"/>
      <c r="F206" s="232">
        <f>F205</f>
        <v>0</v>
      </c>
    </row>
    <row r="207" spans="1:15" ht="15.75">
      <c r="A207" s="248"/>
      <c r="B207" s="234" t="s">
        <v>159</v>
      </c>
      <c r="C207" s="249"/>
      <c r="D207" s="250"/>
      <c r="E207" s="64"/>
      <c r="F207" s="251"/>
      <c r="G207" s="257"/>
      <c r="H207" s="258"/>
      <c r="I207" s="258"/>
      <c r="J207" s="258"/>
      <c r="K207" s="258"/>
      <c r="L207" s="258"/>
      <c r="M207" s="258"/>
      <c r="N207" s="258"/>
      <c r="O207" s="258"/>
    </row>
    <row r="208" spans="1:15">
      <c r="A208" s="248"/>
      <c r="B208" s="235" t="s">
        <v>352</v>
      </c>
      <c r="C208" s="249"/>
      <c r="D208" s="250"/>
      <c r="E208" s="64"/>
      <c r="F208" s="251"/>
      <c r="G208" s="259"/>
      <c r="H208" s="317"/>
      <c r="I208" s="317"/>
      <c r="J208" s="257"/>
      <c r="K208" s="257"/>
      <c r="L208" s="257"/>
      <c r="M208" s="257"/>
      <c r="N208" s="257"/>
      <c r="O208" s="257"/>
    </row>
    <row r="209" spans="1:15" ht="15.75">
      <c r="A209" s="245">
        <v>8.1</v>
      </c>
      <c r="B209" s="139" t="s">
        <v>353</v>
      </c>
      <c r="C209" s="91"/>
      <c r="D209" s="37"/>
      <c r="E209" s="21"/>
      <c r="F209" s="218"/>
      <c r="G209" s="257"/>
      <c r="H209" s="257"/>
      <c r="I209" s="257"/>
      <c r="J209" s="257"/>
      <c r="K209" s="257"/>
      <c r="L209" s="257"/>
      <c r="M209" s="257"/>
      <c r="N209" s="257"/>
      <c r="O209" s="257"/>
    </row>
    <row r="210" spans="1:15" ht="60">
      <c r="A210" s="222"/>
      <c r="B210" s="271" t="s">
        <v>354</v>
      </c>
      <c r="C210" s="272"/>
      <c r="D210" s="273"/>
      <c r="E210" s="267"/>
      <c r="F210" s="268"/>
      <c r="G210" s="260"/>
      <c r="H210" s="260"/>
      <c r="I210" s="260"/>
      <c r="J210" s="260"/>
      <c r="K210" s="260"/>
      <c r="L210" s="260"/>
      <c r="M210" s="260"/>
      <c r="N210" s="260"/>
      <c r="O210" s="260"/>
    </row>
    <row r="211" spans="1:15" ht="15.75">
      <c r="A211" s="222"/>
      <c r="B211" s="242"/>
      <c r="C211" s="91"/>
      <c r="D211" s="37"/>
      <c r="E211" s="21"/>
      <c r="F211" s="218"/>
    </row>
    <row r="212" spans="1:15">
      <c r="A212" s="315" t="s">
        <v>209</v>
      </c>
      <c r="B212" s="313"/>
      <c r="C212" s="313"/>
      <c r="D212" s="313"/>
      <c r="E212" s="313"/>
      <c r="F212" s="316"/>
    </row>
    <row r="213" spans="1:15" ht="15.75" thickBot="1">
      <c r="A213" s="261"/>
      <c r="B213" s="247"/>
      <c r="C213" s="241"/>
      <c r="D213" s="39"/>
      <c r="E213" s="21"/>
      <c r="F213" s="218"/>
    </row>
    <row r="214" spans="1:15" ht="13.5" thickBot="1">
      <c r="A214" s="227"/>
      <c r="B214" s="228" t="s">
        <v>351</v>
      </c>
      <c r="C214" s="229"/>
      <c r="D214" s="230"/>
      <c r="E214" s="226"/>
      <c r="F214" s="231">
        <f>SUM(F210)</f>
        <v>0</v>
      </c>
    </row>
    <row r="215" spans="1:15" ht="13.5" thickBot="1">
      <c r="A215" s="227"/>
      <c r="B215" s="228" t="s">
        <v>128</v>
      </c>
      <c r="C215" s="229"/>
      <c r="D215" s="230"/>
      <c r="E215" s="226"/>
      <c r="F215" s="232">
        <f>F214</f>
        <v>0</v>
      </c>
    </row>
    <row r="216" spans="1:15" ht="15.75">
      <c r="A216" s="248"/>
      <c r="B216" s="234" t="s">
        <v>355</v>
      </c>
      <c r="C216" s="249"/>
      <c r="D216" s="250"/>
      <c r="E216" s="64"/>
      <c r="F216" s="251"/>
    </row>
    <row r="217" spans="1:15">
      <c r="A217" s="248"/>
      <c r="B217" s="235" t="s">
        <v>356</v>
      </c>
      <c r="C217" s="249"/>
      <c r="D217" s="250"/>
      <c r="E217" s="64"/>
      <c r="F217" s="251"/>
    </row>
    <row r="218" spans="1:15" ht="15.75">
      <c r="A218" s="245">
        <v>9.1</v>
      </c>
      <c r="B218" s="139" t="s">
        <v>357</v>
      </c>
      <c r="C218" s="91"/>
      <c r="D218" s="37"/>
      <c r="E218" s="21"/>
      <c r="F218" s="218"/>
    </row>
    <row r="219" spans="1:15" ht="31.5">
      <c r="A219" s="222"/>
      <c r="B219" s="306" t="s">
        <v>358</v>
      </c>
      <c r="C219" s="307" t="s">
        <v>359</v>
      </c>
      <c r="D219" s="273">
        <v>1</v>
      </c>
      <c r="E219" s="267"/>
      <c r="F219" s="268"/>
    </row>
    <row r="220" spans="1:15" ht="15.75">
      <c r="A220" s="222"/>
      <c r="B220" s="242"/>
      <c r="C220" s="91"/>
      <c r="D220" s="37"/>
      <c r="E220" s="21"/>
      <c r="F220" s="218"/>
    </row>
    <row r="221" spans="1:15">
      <c r="A221" s="315" t="s">
        <v>209</v>
      </c>
      <c r="B221" s="313"/>
      <c r="C221" s="313"/>
      <c r="D221" s="313"/>
      <c r="E221" s="313"/>
      <c r="F221" s="316"/>
    </row>
    <row r="222" spans="1:15" ht="15.75" thickBot="1">
      <c r="A222" s="261"/>
      <c r="B222" s="247"/>
      <c r="C222" s="241"/>
      <c r="D222" s="39"/>
      <c r="E222" s="21"/>
      <c r="F222" s="218"/>
    </row>
    <row r="223" spans="1:15" ht="13.5" thickBot="1">
      <c r="A223" s="227"/>
      <c r="B223" s="228" t="s">
        <v>351</v>
      </c>
      <c r="C223" s="229"/>
      <c r="D223" s="230"/>
      <c r="E223" s="226"/>
      <c r="F223" s="231">
        <f>SUM(F219)</f>
        <v>0</v>
      </c>
    </row>
    <row r="224" spans="1:15" ht="13.5" thickBot="1">
      <c r="A224" s="227"/>
      <c r="B224" s="228" t="s">
        <v>128</v>
      </c>
      <c r="C224" s="229"/>
      <c r="D224" s="230"/>
      <c r="E224" s="226"/>
      <c r="F224" s="232">
        <f>F223</f>
        <v>0</v>
      </c>
    </row>
  </sheetData>
  <mergeCells count="10">
    <mergeCell ref="A221:F221"/>
    <mergeCell ref="A212:F212"/>
    <mergeCell ref="H208:I208"/>
    <mergeCell ref="A182:F182"/>
    <mergeCell ref="A203:F203"/>
    <mergeCell ref="A1:F1"/>
    <mergeCell ref="A95:F95"/>
    <mergeCell ref="A30:F30"/>
    <mergeCell ref="A76:F76"/>
    <mergeCell ref="A111:F111"/>
  </mergeCells>
  <pageMargins left="0.7" right="0.7" top="0.75" bottom="0.75" header="0.3" footer="0.3"/>
  <pageSetup paperSize="9" scale="75" orientation="portrait" r:id="rId1"/>
  <rowBreaks count="1" manualBreakCount="1">
    <brk id="3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D21"/>
  <sheetViews>
    <sheetView tabSelected="1" workbookViewId="0">
      <selection activeCell="A3" sqref="A3"/>
    </sheetView>
  </sheetViews>
  <sheetFormatPr defaultRowHeight="15"/>
  <cols>
    <col min="2" max="2" width="40.85546875" customWidth="1"/>
    <col min="3" max="3" width="17.42578125" customWidth="1"/>
  </cols>
  <sheetData>
    <row r="3" spans="1:4" ht="15.75">
      <c r="A3" s="275"/>
      <c r="B3" s="276"/>
      <c r="C3" s="277"/>
      <c r="D3" s="278"/>
    </row>
    <row r="4" spans="1:4">
      <c r="A4" s="318" t="s">
        <v>360</v>
      </c>
      <c r="B4" s="319"/>
      <c r="C4" s="319"/>
      <c r="D4" s="320"/>
    </row>
    <row r="5" spans="1:4">
      <c r="A5" s="321" t="s">
        <v>361</v>
      </c>
      <c r="B5" s="322"/>
      <c r="C5" s="322"/>
      <c r="D5" s="323"/>
    </row>
    <row r="6" spans="1:4" ht="15.75" thickBot="1">
      <c r="A6" s="279" t="s">
        <v>362</v>
      </c>
      <c r="B6" s="280" t="s">
        <v>2</v>
      </c>
      <c r="C6" s="281" t="s">
        <v>363</v>
      </c>
      <c r="D6" s="282"/>
    </row>
    <row r="7" spans="1:4" ht="15.75" thickTop="1">
      <c r="A7" s="283"/>
      <c r="B7" s="284"/>
      <c r="C7" s="285"/>
      <c r="D7" s="286"/>
    </row>
    <row r="8" spans="1:4">
      <c r="A8" s="287">
        <v>1</v>
      </c>
      <c r="B8" s="288" t="str">
        <f>[1]Laundary!B5</f>
        <v>GENERAL</v>
      </c>
      <c r="C8" s="289"/>
      <c r="D8" s="290"/>
    </row>
    <row r="9" spans="1:4">
      <c r="A9" s="287">
        <v>2</v>
      </c>
      <c r="B9" s="288" t="str">
        <f>[1]Laundary!B19</f>
        <v>Demolition</v>
      </c>
      <c r="C9" s="289"/>
      <c r="D9" s="290"/>
    </row>
    <row r="10" spans="1:4">
      <c r="A10" s="287">
        <v>3</v>
      </c>
      <c r="B10" s="288" t="str">
        <f>[1]Laundary!B36</f>
        <v>CONCRETE WORKS</v>
      </c>
      <c r="C10" s="289"/>
      <c r="D10" s="291"/>
    </row>
    <row r="11" spans="1:4">
      <c r="A11" s="287">
        <v>4</v>
      </c>
      <c r="B11" s="288" t="str">
        <f>[1]Laundary!B82</f>
        <v>DOOR &amp; WINDOWS</v>
      </c>
      <c r="C11" s="289"/>
      <c r="D11" s="291"/>
    </row>
    <row r="12" spans="1:4">
      <c r="A12" s="287">
        <v>5</v>
      </c>
      <c r="B12" s="288" t="str">
        <f>[1]Laundary!B101</f>
        <v>PLUMBING &amp; DRAINAGE</v>
      </c>
      <c r="C12" s="289"/>
      <c r="D12" s="291"/>
    </row>
    <row r="13" spans="1:4">
      <c r="A13" s="287">
        <v>6</v>
      </c>
      <c r="B13" s="288" t="str">
        <f>[1]Laundary!B117</f>
        <v>ELECTRICAL INSTALLATION</v>
      </c>
      <c r="C13" s="289"/>
      <c r="D13" s="291"/>
    </row>
    <row r="14" spans="1:4">
      <c r="A14" s="287">
        <v>7</v>
      </c>
      <c r="B14" s="288" t="str">
        <f>[1]Laundary!B188</f>
        <v>GENERAL</v>
      </c>
      <c r="C14" s="289"/>
      <c r="D14" s="291"/>
    </row>
    <row r="15" spans="1:4">
      <c r="A15" s="287">
        <v>8</v>
      </c>
      <c r="B15" s="288" t="s">
        <v>364</v>
      </c>
      <c r="C15" s="289"/>
      <c r="D15" s="291"/>
    </row>
    <row r="16" spans="1:4">
      <c r="A16" s="287">
        <v>9</v>
      </c>
      <c r="B16" s="288" t="s">
        <v>365</v>
      </c>
      <c r="C16" s="289"/>
      <c r="D16" s="291"/>
    </row>
    <row r="17" spans="1:4">
      <c r="A17" s="292"/>
      <c r="B17" s="293"/>
      <c r="C17" s="294"/>
      <c r="D17" s="295"/>
    </row>
    <row r="18" spans="1:4">
      <c r="A18" s="296"/>
      <c r="B18" s="297" t="s">
        <v>366</v>
      </c>
      <c r="C18" s="298">
        <f>SUM(C8:C17)</f>
        <v>0</v>
      </c>
      <c r="D18" s="299"/>
    </row>
    <row r="19" spans="1:4" ht="16.5" thickBot="1">
      <c r="A19" s="300"/>
      <c r="B19" s="301"/>
      <c r="C19" s="302"/>
      <c r="D19" s="303"/>
    </row>
    <row r="20" spans="1:4" ht="15.75" thickTop="1">
      <c r="A20" s="304"/>
      <c r="B20" s="304"/>
      <c r="C20" s="305"/>
      <c r="D20" s="304"/>
    </row>
    <row r="21" spans="1:4">
      <c r="A21" s="304"/>
      <c r="B21" s="304"/>
      <c r="C21" s="305"/>
      <c r="D21" s="304"/>
    </row>
  </sheetData>
  <mergeCells count="2">
    <mergeCell ref="A4:D4"/>
    <mergeCell ref="A5:D5"/>
  </mergeCells>
  <pageMargins left="1.2" right="0.7" top="1.25" bottom="1.2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Y90"/>
  <sheetViews>
    <sheetView topLeftCell="A67" workbookViewId="0">
      <selection activeCell="D90" sqref="D90"/>
    </sheetView>
  </sheetViews>
  <sheetFormatPr defaultColWidth="8.85546875" defaultRowHeight="15"/>
  <cols>
    <col min="10" max="10" width="13.28515625" bestFit="1" customWidth="1"/>
  </cols>
  <sheetData>
    <row r="3" spans="1:23">
      <c r="B3" t="s">
        <v>367</v>
      </c>
      <c r="C3">
        <v>7.9</v>
      </c>
      <c r="D3">
        <v>7.3</v>
      </c>
      <c r="E3">
        <v>1.5</v>
      </c>
      <c r="F3">
        <f>E3*D3*C3</f>
        <v>86.504999999999995</v>
      </c>
      <c r="G3">
        <f>F3*0.75</f>
        <v>64.878749999999997</v>
      </c>
    </row>
    <row r="10" spans="1:23">
      <c r="A10" t="s">
        <v>368</v>
      </c>
      <c r="B10" t="s">
        <v>369</v>
      </c>
      <c r="C10">
        <v>1</v>
      </c>
      <c r="D10">
        <v>1</v>
      </c>
      <c r="E10">
        <v>0.35</v>
      </c>
      <c r="F10">
        <f>E10*D10*C10</f>
        <v>0.35</v>
      </c>
      <c r="G10">
        <v>8</v>
      </c>
      <c r="H10">
        <f>G10*F10</f>
        <v>2.8</v>
      </c>
      <c r="N10" t="s">
        <v>368</v>
      </c>
      <c r="O10" t="s">
        <v>369</v>
      </c>
      <c r="P10">
        <v>1</v>
      </c>
      <c r="Q10">
        <v>1</v>
      </c>
      <c r="R10">
        <v>0.05</v>
      </c>
      <c r="S10">
        <f>R10*Q10*P10</f>
        <v>0.05</v>
      </c>
      <c r="T10">
        <v>8</v>
      </c>
      <c r="U10">
        <f>T10*S10</f>
        <v>0.4</v>
      </c>
    </row>
    <row r="11" spans="1:23">
      <c r="B11" t="s">
        <v>370</v>
      </c>
      <c r="C11">
        <f>C10/0.15</f>
        <v>6.666666666666667</v>
      </c>
      <c r="D11">
        <f>D10</f>
        <v>1</v>
      </c>
      <c r="E11">
        <v>1</v>
      </c>
      <c r="F11">
        <f>E11*D11*C11*1.15</f>
        <v>7.6666666666666661</v>
      </c>
      <c r="G11">
        <v>8</v>
      </c>
      <c r="H11">
        <f>G11*F11</f>
        <v>61.333333333333329</v>
      </c>
      <c r="I11">
        <f>10*10/162</f>
        <v>0.61728395061728392</v>
      </c>
      <c r="J11">
        <f>I11*H11</f>
        <v>37.860082304526742</v>
      </c>
      <c r="O11" t="s">
        <v>370</v>
      </c>
      <c r="P11">
        <f>P10/0.15</f>
        <v>6.666666666666667</v>
      </c>
      <c r="Q11">
        <f>Q10</f>
        <v>1</v>
      </c>
      <c r="R11">
        <v>1</v>
      </c>
      <c r="S11">
        <f>R11*Q11*P11*1.15</f>
        <v>7.6666666666666661</v>
      </c>
      <c r="T11">
        <v>8</v>
      </c>
      <c r="U11">
        <f>T11*S11</f>
        <v>61.333333333333329</v>
      </c>
      <c r="V11">
        <f>10*10/162</f>
        <v>0.61728395061728392</v>
      </c>
      <c r="W11">
        <f>V11*U11</f>
        <v>37.860082304526742</v>
      </c>
    </row>
    <row r="14" spans="1:23">
      <c r="A14" t="s">
        <v>371</v>
      </c>
      <c r="B14" t="s">
        <v>369</v>
      </c>
      <c r="C14">
        <v>0.8</v>
      </c>
      <c r="D14">
        <v>0.8</v>
      </c>
      <c r="E14">
        <v>0.35</v>
      </c>
      <c r="F14">
        <f>E14*D14*C14</f>
        <v>0.22399999999999998</v>
      </c>
      <c r="G14">
        <v>4</v>
      </c>
      <c r="H14">
        <f>G14*F14</f>
        <v>0.89599999999999991</v>
      </c>
      <c r="N14" t="s">
        <v>371</v>
      </c>
      <c r="O14" t="s">
        <v>369</v>
      </c>
      <c r="P14">
        <v>0.8</v>
      </c>
      <c r="Q14">
        <v>0.8</v>
      </c>
      <c r="R14">
        <v>0.05</v>
      </c>
      <c r="S14">
        <f>R14*Q14*P14</f>
        <v>3.2000000000000008E-2</v>
      </c>
      <c r="T14">
        <v>4</v>
      </c>
      <c r="U14">
        <f>T14*S14</f>
        <v>0.12800000000000003</v>
      </c>
    </row>
    <row r="15" spans="1:23">
      <c r="B15" t="s">
        <v>370</v>
      </c>
      <c r="C15">
        <f>C14/0.15</f>
        <v>5.3333333333333339</v>
      </c>
      <c r="D15">
        <f>D14</f>
        <v>0.8</v>
      </c>
      <c r="E15">
        <v>1</v>
      </c>
      <c r="F15">
        <f>E15*D15*C15*1.15</f>
        <v>4.9066666666666672</v>
      </c>
      <c r="G15">
        <v>4</v>
      </c>
      <c r="H15">
        <f>G15*F15</f>
        <v>19.626666666666669</v>
      </c>
      <c r="I15">
        <f>12*12/162</f>
        <v>0.88888888888888884</v>
      </c>
      <c r="J15">
        <f>I15*H15</f>
        <v>17.445925925925927</v>
      </c>
      <c r="O15" t="s">
        <v>370</v>
      </c>
      <c r="P15">
        <f>P14/0.15</f>
        <v>5.3333333333333339</v>
      </c>
      <c r="Q15">
        <f>Q14</f>
        <v>0.8</v>
      </c>
      <c r="R15">
        <v>1</v>
      </c>
      <c r="S15">
        <f>R15*Q15*P15*1.15</f>
        <v>4.9066666666666672</v>
      </c>
      <c r="T15">
        <v>4</v>
      </c>
      <c r="U15">
        <f>T15*S15</f>
        <v>19.626666666666669</v>
      </c>
      <c r="V15">
        <f>12*12/162</f>
        <v>0.88888888888888884</v>
      </c>
      <c r="W15">
        <f>V15*U15</f>
        <v>17.445925925925927</v>
      </c>
    </row>
    <row r="18" spans="1:25">
      <c r="A18" t="s">
        <v>372</v>
      </c>
      <c r="B18" t="s">
        <v>369</v>
      </c>
      <c r="C18">
        <v>38.130000000000003</v>
      </c>
      <c r="D18">
        <v>0.4</v>
      </c>
      <c r="E18">
        <v>0.22500000000000001</v>
      </c>
      <c r="F18">
        <f>E18*D18*C18</f>
        <v>3.4317000000000006</v>
      </c>
      <c r="N18" t="s">
        <v>372</v>
      </c>
      <c r="O18" t="s">
        <v>369</v>
      </c>
      <c r="P18">
        <v>38.130000000000003</v>
      </c>
      <c r="Q18">
        <v>0.05</v>
      </c>
      <c r="R18">
        <v>0.22500000000000001</v>
      </c>
      <c r="S18">
        <f>R18*Q18*P18</f>
        <v>0.42896250000000008</v>
      </c>
    </row>
    <row r="19" spans="1:25">
      <c r="B19" t="s">
        <v>373</v>
      </c>
      <c r="C19">
        <f>C18</f>
        <v>38.130000000000003</v>
      </c>
      <c r="D19">
        <v>8</v>
      </c>
      <c r="E19">
        <v>1</v>
      </c>
      <c r="F19">
        <f>E19*D19*C19*1.15</f>
        <v>350.79599999999999</v>
      </c>
      <c r="G19">
        <f>20*20/162</f>
        <v>2.4691358024691357</v>
      </c>
      <c r="H19">
        <f>G19*F19</f>
        <v>866.16296296296287</v>
      </c>
      <c r="O19" t="s">
        <v>373</v>
      </c>
      <c r="P19">
        <f>P18</f>
        <v>38.130000000000003</v>
      </c>
      <c r="Q19">
        <v>8</v>
      </c>
      <c r="R19">
        <v>1</v>
      </c>
      <c r="S19">
        <f>R19*Q19*P19*1.15</f>
        <v>350.79599999999999</v>
      </c>
      <c r="T19">
        <f>20*20/162</f>
        <v>2.4691358024691357</v>
      </c>
      <c r="U19">
        <f>T19*S19</f>
        <v>866.16296296296287</v>
      </c>
      <c r="Y19">
        <f>U10+U14+S18+U24</f>
        <v>1.0109625000000002</v>
      </c>
    </row>
    <row r="20" spans="1:25">
      <c r="B20" t="s">
        <v>374</v>
      </c>
      <c r="C20">
        <f>C18/0.15</f>
        <v>254.20000000000002</v>
      </c>
      <c r="D20">
        <f>D18+D18+E18+E18-0.15</f>
        <v>1.1000000000000003</v>
      </c>
      <c r="E20">
        <v>1</v>
      </c>
      <c r="F20">
        <f>E20*D20*C20*1.15</f>
        <v>321.5630000000001</v>
      </c>
      <c r="G20">
        <f>6*6/162</f>
        <v>0.22222222222222221</v>
      </c>
      <c r="H20">
        <f>G20*F20</f>
        <v>71.458444444444467</v>
      </c>
      <c r="O20" t="s">
        <v>374</v>
      </c>
      <c r="P20">
        <f>P18/0.15</f>
        <v>254.20000000000002</v>
      </c>
      <c r="Q20">
        <f>Q18+Q18+R18+R18-0.15</f>
        <v>0.4</v>
      </c>
      <c r="R20">
        <v>1</v>
      </c>
      <c r="S20">
        <f>R20*Q20*P20*1.15</f>
        <v>116.932</v>
      </c>
      <c r="T20">
        <f>6*6/162</f>
        <v>0.22222222222222221</v>
      </c>
      <c r="U20">
        <f>T20*S20</f>
        <v>25.984888888888889</v>
      </c>
    </row>
    <row r="24" spans="1:25">
      <c r="A24" t="s">
        <v>375</v>
      </c>
      <c r="B24" t="s">
        <v>369</v>
      </c>
      <c r="C24">
        <v>0.3</v>
      </c>
      <c r="D24">
        <v>0.3</v>
      </c>
      <c r="E24">
        <v>0.75</v>
      </c>
      <c r="F24">
        <f>E24*D24*C24</f>
        <v>6.7499999999999991E-2</v>
      </c>
      <c r="G24">
        <v>12</v>
      </c>
      <c r="H24">
        <f>G24*F24</f>
        <v>0.80999999999999983</v>
      </c>
      <c r="N24" t="s">
        <v>375</v>
      </c>
      <c r="O24" t="s">
        <v>369</v>
      </c>
      <c r="P24">
        <v>0.3</v>
      </c>
      <c r="Q24">
        <v>0.3</v>
      </c>
      <c r="R24">
        <v>0.05</v>
      </c>
      <c r="S24">
        <f>R24*Q24*P24</f>
        <v>4.4999999999999997E-3</v>
      </c>
      <c r="T24">
        <v>12</v>
      </c>
      <c r="U24">
        <f>T24*S24</f>
        <v>5.3999999999999992E-2</v>
      </c>
    </row>
    <row r="25" spans="1:25">
      <c r="B25" t="s">
        <v>376</v>
      </c>
      <c r="C25">
        <v>1.55</v>
      </c>
      <c r="D25">
        <v>8</v>
      </c>
      <c r="E25">
        <v>1</v>
      </c>
      <c r="F25">
        <f>E25*D25*C25*1.15</f>
        <v>14.26</v>
      </c>
      <c r="G25">
        <v>12</v>
      </c>
      <c r="H25">
        <f>G25*F25</f>
        <v>171.12</v>
      </c>
      <c r="I25">
        <f>16*16/162</f>
        <v>1.5802469135802468</v>
      </c>
      <c r="J25">
        <f>I25*H25</f>
        <v>270.41185185185185</v>
      </c>
      <c r="O25" t="s">
        <v>376</v>
      </c>
      <c r="P25">
        <v>1.55</v>
      </c>
      <c r="Q25">
        <v>8</v>
      </c>
      <c r="R25">
        <v>1</v>
      </c>
      <c r="S25">
        <f>R25*Q25*P25*1.15</f>
        <v>14.26</v>
      </c>
      <c r="T25">
        <v>12</v>
      </c>
      <c r="U25">
        <f>T25*S25</f>
        <v>171.12</v>
      </c>
      <c r="V25">
        <f>16*16/162</f>
        <v>1.5802469135802468</v>
      </c>
      <c r="W25">
        <f>V25*U25</f>
        <v>270.41185185185185</v>
      </c>
    </row>
    <row r="26" spans="1:25">
      <c r="B26" t="s">
        <v>374</v>
      </c>
      <c r="C26">
        <f>E24/0.15</f>
        <v>5</v>
      </c>
      <c r="D26">
        <f>(D24*4)-0.1</f>
        <v>1.0999999999999999</v>
      </c>
      <c r="E26">
        <v>2</v>
      </c>
      <c r="F26">
        <f>E26*D26*C26*1.15</f>
        <v>12.649999999999997</v>
      </c>
      <c r="G26">
        <v>12</v>
      </c>
      <c r="H26">
        <f>G26*F26</f>
        <v>151.79999999999995</v>
      </c>
      <c r="I26">
        <f>6*6/162</f>
        <v>0.22222222222222221</v>
      </c>
      <c r="J26">
        <f>I26*H26</f>
        <v>33.73333333333332</v>
      </c>
      <c r="O26" t="s">
        <v>374</v>
      </c>
      <c r="P26">
        <f>R24/0.15</f>
        <v>0.33333333333333337</v>
      </c>
      <c r="Q26">
        <f>(Q24*4)-0.1</f>
        <v>1.0999999999999999</v>
      </c>
      <c r="R26">
        <v>2</v>
      </c>
      <c r="S26">
        <f>R26*Q26*P26*1.15</f>
        <v>0.84333333333333316</v>
      </c>
      <c r="T26">
        <v>12</v>
      </c>
      <c r="U26">
        <f>T26*S26</f>
        <v>10.119999999999997</v>
      </c>
      <c r="V26">
        <f>6*6/162</f>
        <v>0.22222222222222221</v>
      </c>
      <c r="W26">
        <f>V26*U26</f>
        <v>2.2488888888888883</v>
      </c>
    </row>
    <row r="29" spans="1:25">
      <c r="A29" t="s">
        <v>377</v>
      </c>
      <c r="B29" t="s">
        <v>369</v>
      </c>
      <c r="C29">
        <v>0.3</v>
      </c>
      <c r="D29">
        <v>0.3</v>
      </c>
      <c r="E29">
        <f>3.18+3.3</f>
        <v>6.48</v>
      </c>
      <c r="F29">
        <f>E29*D29*C29</f>
        <v>0.58319999999999994</v>
      </c>
      <c r="G29">
        <v>12</v>
      </c>
      <c r="H29">
        <f>G29*F29</f>
        <v>6.9983999999999993</v>
      </c>
    </row>
    <row r="30" spans="1:25">
      <c r="B30" t="s">
        <v>376</v>
      </c>
      <c r="C30">
        <f>E29</f>
        <v>6.48</v>
      </c>
      <c r="D30">
        <v>8</v>
      </c>
      <c r="E30">
        <v>1</v>
      </c>
      <c r="F30">
        <f>E30*D30*C30*1.15</f>
        <v>59.616</v>
      </c>
      <c r="G30">
        <v>12</v>
      </c>
      <c r="H30">
        <f>G30*F30</f>
        <v>715.39200000000005</v>
      </c>
      <c r="I30">
        <f>16*16/162</f>
        <v>1.5802469135802468</v>
      </c>
      <c r="J30">
        <f>I30*H30</f>
        <v>1130.4960000000001</v>
      </c>
    </row>
    <row r="31" spans="1:25">
      <c r="B31" t="s">
        <v>374</v>
      </c>
      <c r="C31">
        <f>C30/0.15</f>
        <v>43.2</v>
      </c>
      <c r="D31">
        <f>(D29*4)-0.1</f>
        <v>1.0999999999999999</v>
      </c>
      <c r="E31">
        <v>2</v>
      </c>
      <c r="F31">
        <f>E31*D31*C31*1.15</f>
        <v>109.29599999999998</v>
      </c>
      <c r="G31">
        <v>12</v>
      </c>
      <c r="H31">
        <f>G31*F31</f>
        <v>1311.5519999999997</v>
      </c>
      <c r="I31">
        <f>6*6/162</f>
        <v>0.22222222222222221</v>
      </c>
      <c r="J31">
        <f>I31*H31</f>
        <v>291.4559999999999</v>
      </c>
    </row>
    <row r="34" spans="1:8">
      <c r="A34" t="s">
        <v>378</v>
      </c>
      <c r="B34" t="s">
        <v>369</v>
      </c>
      <c r="C34">
        <v>14.64</v>
      </c>
      <c r="D34">
        <v>0.5</v>
      </c>
      <c r="E34">
        <v>0.25</v>
      </c>
      <c r="F34">
        <f>E34*D34*C34</f>
        <v>1.83</v>
      </c>
    </row>
    <row r="35" spans="1:8">
      <c r="B35" t="s">
        <v>373</v>
      </c>
      <c r="C35">
        <f>C34</f>
        <v>14.64</v>
      </c>
      <c r="D35">
        <v>5</v>
      </c>
      <c r="E35">
        <v>1</v>
      </c>
      <c r="F35">
        <f>E35*D35*C35*1.15</f>
        <v>84.179999999999993</v>
      </c>
      <c r="G35">
        <f>20*20/162</f>
        <v>2.4691358024691357</v>
      </c>
      <c r="H35">
        <f>G35*F35</f>
        <v>207.85185185185182</v>
      </c>
    </row>
    <row r="36" spans="1:8">
      <c r="B36" t="s">
        <v>376</v>
      </c>
      <c r="C36">
        <f>C35</f>
        <v>14.64</v>
      </c>
      <c r="D36">
        <v>2</v>
      </c>
      <c r="E36">
        <v>1</v>
      </c>
      <c r="F36">
        <f>E36*D36*C36*1.15</f>
        <v>33.671999999999997</v>
      </c>
      <c r="G36">
        <f>16*16/162</f>
        <v>1.5802469135802468</v>
      </c>
      <c r="H36">
        <f>G36*F36</f>
        <v>53.210074074074065</v>
      </c>
    </row>
    <row r="37" spans="1:8">
      <c r="B37" t="s">
        <v>379</v>
      </c>
      <c r="C37">
        <f>C36</f>
        <v>14.64</v>
      </c>
      <c r="D37">
        <v>2</v>
      </c>
      <c r="E37">
        <v>1</v>
      </c>
      <c r="F37">
        <f>E37*D37*C37*1.15</f>
        <v>33.671999999999997</v>
      </c>
      <c r="G37">
        <f>10*10/162</f>
        <v>0.61728395061728392</v>
      </c>
      <c r="H37">
        <f>G37*F37</f>
        <v>20.785185185185181</v>
      </c>
    </row>
    <row r="38" spans="1:8">
      <c r="B38" t="s">
        <v>374</v>
      </c>
      <c r="C38">
        <f>C34/0.15</f>
        <v>97.600000000000009</v>
      </c>
      <c r="D38">
        <f>D34+D34+E34+E34-0.15</f>
        <v>1.35</v>
      </c>
      <c r="E38">
        <v>1</v>
      </c>
      <c r="F38">
        <f>E38*D38*C38*1.15</f>
        <v>151.524</v>
      </c>
      <c r="G38">
        <f>6*6/162</f>
        <v>0.22222222222222221</v>
      </c>
      <c r="H38">
        <f>G38*F38</f>
        <v>33.671999999999997</v>
      </c>
    </row>
    <row r="42" spans="1:8">
      <c r="A42" t="s">
        <v>380</v>
      </c>
      <c r="B42" t="s">
        <v>369</v>
      </c>
      <c r="C42">
        <v>60.96</v>
      </c>
      <c r="D42">
        <v>0.4</v>
      </c>
      <c r="E42">
        <v>0.2</v>
      </c>
      <c r="F42">
        <f>E42*D42*C42</f>
        <v>4.8768000000000011</v>
      </c>
    </row>
    <row r="43" spans="1:8">
      <c r="B43" t="s">
        <v>376</v>
      </c>
      <c r="C43">
        <f>C42</f>
        <v>60.96</v>
      </c>
      <c r="D43">
        <v>4</v>
      </c>
      <c r="E43">
        <v>1</v>
      </c>
      <c r="F43">
        <f>E43*D43*C43*1.15</f>
        <v>280.416</v>
      </c>
      <c r="G43">
        <f>16*16/162</f>
        <v>1.5802469135802468</v>
      </c>
      <c r="H43">
        <f>G43*F43</f>
        <v>443.12651851851848</v>
      </c>
    </row>
    <row r="44" spans="1:8">
      <c r="B44" t="s">
        <v>374</v>
      </c>
      <c r="C44">
        <f>C42/0.15</f>
        <v>406.40000000000003</v>
      </c>
      <c r="D44">
        <f>D42+D42+E42+E42-0.15</f>
        <v>1.05</v>
      </c>
      <c r="E44">
        <v>1</v>
      </c>
      <c r="F44">
        <f>E44*D44*C44*1.15</f>
        <v>490.72800000000001</v>
      </c>
      <c r="G44">
        <f>6*6/162</f>
        <v>0.22222222222222221</v>
      </c>
      <c r="H44">
        <f>G44*F44</f>
        <v>109.05066666666666</v>
      </c>
    </row>
    <row r="49" spans="1:10">
      <c r="A49" t="s">
        <v>381</v>
      </c>
      <c r="B49" t="s">
        <v>369</v>
      </c>
      <c r="C49">
        <v>3.9</v>
      </c>
      <c r="D49">
        <v>1.8</v>
      </c>
      <c r="E49">
        <v>0.3</v>
      </c>
      <c r="F49">
        <f>E49*D49*C49</f>
        <v>2.1059999999999999</v>
      </c>
    </row>
    <row r="50" spans="1:10">
      <c r="C50">
        <v>1.8</v>
      </c>
      <c r="D50">
        <v>0.6</v>
      </c>
      <c r="E50">
        <v>0.3</v>
      </c>
      <c r="F50">
        <f t="shared" ref="F50:F51" si="0">E50*D50*C50</f>
        <v>0.32400000000000001</v>
      </c>
    </row>
    <row r="51" spans="1:10">
      <c r="C51">
        <v>1.1000000000000001</v>
      </c>
      <c r="D51">
        <v>1.1000000000000001</v>
      </c>
      <c r="E51">
        <v>0.3</v>
      </c>
      <c r="F51">
        <f t="shared" si="0"/>
        <v>0.36300000000000004</v>
      </c>
    </row>
    <row r="52" spans="1:10">
      <c r="G52" s="210">
        <f>SUM(F49:F51)</f>
        <v>2.7929999999999997</v>
      </c>
    </row>
    <row r="53" spans="1:10">
      <c r="B53" t="s">
        <v>370</v>
      </c>
      <c r="C53">
        <f>C49/0.15</f>
        <v>26</v>
      </c>
      <c r="D53">
        <f>D49</f>
        <v>1.8</v>
      </c>
      <c r="E53">
        <v>4</v>
      </c>
      <c r="F53">
        <f>E53*D53*C53</f>
        <v>187.20000000000002</v>
      </c>
      <c r="G53">
        <f>F53*1.15</f>
        <v>215.28</v>
      </c>
    </row>
    <row r="54" spans="1:10">
      <c r="C54">
        <f t="shared" ref="C54:C55" si="1">C50/0.15</f>
        <v>12</v>
      </c>
      <c r="D54">
        <f t="shared" ref="D54:D55" si="2">D50</f>
        <v>0.6</v>
      </c>
      <c r="E54">
        <v>5</v>
      </c>
      <c r="F54">
        <f t="shared" ref="F54:F55" si="3">E54*D54*C54</f>
        <v>36</v>
      </c>
      <c r="G54">
        <f t="shared" ref="G54:G55" si="4">F54*1.15</f>
        <v>41.4</v>
      </c>
    </row>
    <row r="55" spans="1:10">
      <c r="C55">
        <f t="shared" si="1"/>
        <v>7.3333333333333339</v>
      </c>
      <c r="D55">
        <f t="shared" si="2"/>
        <v>1.1000000000000001</v>
      </c>
      <c r="E55">
        <v>6</v>
      </c>
      <c r="F55">
        <f t="shared" si="3"/>
        <v>48.400000000000006</v>
      </c>
      <c r="G55">
        <f t="shared" si="4"/>
        <v>55.660000000000004</v>
      </c>
      <c r="H55" s="210">
        <f>G55+G54+G53</f>
        <v>312.34000000000003</v>
      </c>
      <c r="I55">
        <f>12*12/162</f>
        <v>0.88888888888888884</v>
      </c>
      <c r="J55">
        <f>I55*H55</f>
        <v>277.63555555555558</v>
      </c>
    </row>
    <row r="59" spans="1:10">
      <c r="A59" t="s">
        <v>382</v>
      </c>
      <c r="B59" t="s">
        <v>369</v>
      </c>
      <c r="C59">
        <v>7.92</v>
      </c>
      <c r="D59">
        <v>7.32</v>
      </c>
      <c r="E59">
        <v>0.1</v>
      </c>
      <c r="F59">
        <f>E59*D59*C59</f>
        <v>5.7974400000000008</v>
      </c>
    </row>
    <row r="60" spans="1:10">
      <c r="B60" t="s">
        <v>370</v>
      </c>
      <c r="C60">
        <f>C59/0.15</f>
        <v>52.800000000000004</v>
      </c>
      <c r="D60">
        <f>D59</f>
        <v>7.32</v>
      </c>
      <c r="E60">
        <v>2</v>
      </c>
      <c r="F60">
        <f>E60*D60*C60</f>
        <v>772.99200000000008</v>
      </c>
      <c r="G60">
        <f>F60*1.15</f>
        <v>888.94079999999997</v>
      </c>
      <c r="H60">
        <f>12*12/162</f>
        <v>0.88888888888888884</v>
      </c>
      <c r="I60">
        <f>H60*G60</f>
        <v>790.16959999999995</v>
      </c>
    </row>
    <row r="64" spans="1:10">
      <c r="A64" t="s">
        <v>382</v>
      </c>
      <c r="B64" t="s">
        <v>369</v>
      </c>
      <c r="C64">
        <v>7.92</v>
      </c>
      <c r="D64">
        <v>7.32</v>
      </c>
      <c r="E64">
        <v>0.13500000000000001</v>
      </c>
      <c r="F64">
        <f>E64*D64*C64</f>
        <v>7.8265440000000002</v>
      </c>
    </row>
    <row r="65" spans="2:10">
      <c r="B65" t="s">
        <v>370</v>
      </c>
      <c r="C65">
        <f>C64/0.15</f>
        <v>52.800000000000004</v>
      </c>
      <c r="D65">
        <f>D64</f>
        <v>7.32</v>
      </c>
      <c r="E65">
        <v>4</v>
      </c>
      <c r="F65">
        <f>E65*D65*C65</f>
        <v>1545.9840000000002</v>
      </c>
      <c r="G65">
        <f>F65*1.15</f>
        <v>1777.8815999999999</v>
      </c>
      <c r="H65">
        <f>12*12/162</f>
        <v>0.88888888888888884</v>
      </c>
      <c r="I65">
        <f>H65*G65</f>
        <v>1580.3391999999999</v>
      </c>
    </row>
    <row r="79" spans="2:10">
      <c r="J79" s="208"/>
    </row>
    <row r="80" spans="2:10">
      <c r="B80">
        <v>7.9</v>
      </c>
      <c r="C80">
        <v>2</v>
      </c>
      <c r="D80">
        <f>C80*B80</f>
        <v>15.8</v>
      </c>
    </row>
    <row r="81" spans="2:10">
      <c r="B81">
        <v>7.32</v>
      </c>
      <c r="C81">
        <v>2</v>
      </c>
      <c r="D81">
        <f>C81*B81</f>
        <v>14.64</v>
      </c>
      <c r="J81" s="211"/>
    </row>
    <row r="82" spans="2:10">
      <c r="D82">
        <f>SUM(D80:D81)</f>
        <v>30.44</v>
      </c>
      <c r="E82">
        <f>3.17+3.3</f>
        <v>6.47</v>
      </c>
      <c r="F82">
        <f>E82*D82</f>
        <v>196.9468</v>
      </c>
    </row>
    <row r="83" spans="2:10">
      <c r="F83">
        <f>1.8*2.7*2</f>
        <v>9.7200000000000006</v>
      </c>
    </row>
    <row r="85" spans="2:10">
      <c r="F85">
        <f>F82-F83</f>
        <v>187.2268</v>
      </c>
    </row>
    <row r="90" spans="2:10">
      <c r="B90">
        <f>3.4+1.125</f>
        <v>4.5250000000000004</v>
      </c>
      <c r="C90">
        <v>3.5</v>
      </c>
      <c r="D90">
        <f>C90*B90</f>
        <v>15.837500000000002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C94D861457F6444A016DEA61333D434" ma:contentTypeVersion="0" ma:contentTypeDescription="Create a new document." ma:contentTypeScope="" ma:versionID="a0a7410f449e7f8245f2b920f7eeee68">
  <xsd:schema xmlns:xsd="http://www.w3.org/2001/XMLSchema" xmlns:xs="http://www.w3.org/2001/XMLSchema" xmlns:p="http://schemas.microsoft.com/office/2006/metadata/properties" targetNamespace="http://schemas.microsoft.com/office/2006/metadata/properties" ma:root="true" ma:fieldsID="d413257cd9829394d17656a545d5fa4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F22E0D-8BE4-467C-84BC-95B1C43576D3}"/>
</file>

<file path=customXml/itemProps2.xml><?xml version="1.0" encoding="utf-8"?>
<ds:datastoreItem xmlns:ds="http://schemas.openxmlformats.org/officeDocument/2006/customXml" ds:itemID="{37A4F802-C227-41D9-8BB9-28F90F2EF826}"/>
</file>

<file path=customXml/itemProps3.xml><?xml version="1.0" encoding="utf-8"?>
<ds:datastoreItem xmlns:ds="http://schemas.openxmlformats.org/officeDocument/2006/customXml" ds:itemID="{A613124B-1B36-4B5F-9052-EFE808D6305B}"/>
</file>

<file path=docProps/app.xml><?xml version="1.0" encoding="utf-8"?>
<Properties xmlns="http://schemas.openxmlformats.org/officeDocument/2006/extended-properties" xmlns:vt="http://schemas.openxmlformats.org/officeDocument/2006/docPropsVTypes">
  <Application>Microsoft Excel Online</Application>
  <Manager/>
  <Company>MWSC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du152482</dc:creator>
  <cp:keywords/>
  <dc:description/>
  <cp:lastModifiedBy>Rinsly Thennakoon</cp:lastModifiedBy>
  <cp:revision/>
  <dcterms:created xsi:type="dcterms:W3CDTF">2009-02-15T10:22:44Z</dcterms:created>
  <dcterms:modified xsi:type="dcterms:W3CDTF">2020-09-10T10:53:17Z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0x0101003C94D861457F6444A016DEA61333D434</vt:lpwstr>
  </property>
</Properties>
</file>