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7"/>
  <workbookPr showObjects="placeholders"/>
  <mc:AlternateContent xmlns:mc="http://schemas.openxmlformats.org/markup-compatibility/2006">
    <mc:Choice Requires="x15">
      <x15ac:absPath xmlns:x15ac="http://schemas.microsoft.com/office/spreadsheetml/2010/11/ac" url="https://igmhmv.sharepoint.com/sites/Estate/Shared Documents/Estate/Projects 2026/IGMH Phlebotomy Renovation/"/>
    </mc:Choice>
  </mc:AlternateContent>
  <xr:revisionPtr revIDLastSave="0" documentId="8_{4A83244D-5EA7-4B7C-B711-DDE2E815D44D}" xr6:coauthVersionLast="47" xr6:coauthVersionMax="47" xr10:uidLastSave="{00000000-0000-0000-0000-000000000000}"/>
  <bookViews>
    <workbookView xWindow="-28920" yWindow="-120" windowWidth="29040" windowHeight="15720" tabRatio="822" xr2:uid="{00000000-000D-0000-FFFF-FFFF00000000}"/>
  </bookViews>
  <sheets>
    <sheet name="Cover" sheetId="73" r:id="rId1"/>
    <sheet name="BOQ Summary" sheetId="62" r:id="rId2"/>
    <sheet name="BOQ " sheetId="72" r:id="rId3"/>
  </sheets>
  <externalReferences>
    <externalReference r:id="rId4"/>
  </externalReferences>
  <definedNames>
    <definedName name="_xlnm.Print_Area" localSheetId="2">'BOQ '!$A$1:$M$563</definedName>
    <definedName name="_xlnm.Print_Area" localSheetId="1">'BOQ Summary'!$A$1:$F$20</definedName>
    <definedName name="_xlnm.Print_Area" localSheetId="0">Cover!$A$1:$I$41</definedName>
    <definedName name="_xlnm.Print_Titles" localSheetId="2">'BOQ '!$6:$6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7" i="72" l="1"/>
  <c r="M217" i="72"/>
  <c r="K217" i="72"/>
  <c r="K201" i="72"/>
  <c r="K202" i="72"/>
  <c r="K203" i="72"/>
  <c r="K204" i="72"/>
  <c r="K205" i="72"/>
  <c r="K206" i="72"/>
  <c r="K207" i="72"/>
  <c r="K14" i="72"/>
  <c r="K15" i="72"/>
  <c r="K16" i="72"/>
  <c r="K17" i="72"/>
  <c r="K18" i="72"/>
  <c r="K22" i="72"/>
  <c r="K23" i="72"/>
  <c r="L453" i="72"/>
  <c r="K453" i="72"/>
  <c r="L455" i="72"/>
  <c r="K455" i="72"/>
  <c r="K452" i="72"/>
  <c r="L452" i="72"/>
  <c r="K454" i="72"/>
  <c r="L454" i="72"/>
  <c r="K456" i="72"/>
  <c r="L456" i="72"/>
  <c r="K457" i="72"/>
  <c r="L457" i="72"/>
  <c r="K502" i="72"/>
  <c r="L502" i="72"/>
  <c r="K503" i="72"/>
  <c r="L503" i="72"/>
  <c r="K504" i="72"/>
  <c r="L504" i="72"/>
  <c r="K505" i="72"/>
  <c r="L505" i="72"/>
  <c r="K506" i="72"/>
  <c r="L506" i="72"/>
  <c r="K507" i="72"/>
  <c r="L507" i="72"/>
  <c r="K508" i="72"/>
  <c r="L508" i="72"/>
  <c r="K509" i="72"/>
  <c r="L509" i="72"/>
  <c r="K510" i="72"/>
  <c r="L510" i="72"/>
  <c r="K511" i="72"/>
  <c r="L511" i="72"/>
  <c r="K512" i="72"/>
  <c r="L512" i="72"/>
  <c r="K513" i="72"/>
  <c r="L513" i="72"/>
  <c r="K514" i="72"/>
  <c r="L514" i="72"/>
  <c r="K515" i="72"/>
  <c r="L515" i="72"/>
  <c r="K516" i="72"/>
  <c r="L516" i="72"/>
  <c r="K517" i="72"/>
  <c r="L517" i="72"/>
  <c r="K518" i="72"/>
  <c r="L518" i="72"/>
  <c r="K519" i="72"/>
  <c r="L519" i="72"/>
  <c r="K520" i="72"/>
  <c r="L520" i="72"/>
  <c r="K521" i="72"/>
  <c r="L521" i="72"/>
  <c r="K522" i="72"/>
  <c r="L522" i="72"/>
  <c r="M522" i="72"/>
  <c r="K479" i="72"/>
  <c r="L479" i="72"/>
  <c r="M479" i="72"/>
  <c r="L461" i="72"/>
  <c r="L460" i="72"/>
  <c r="L459" i="72"/>
  <c r="L458" i="72"/>
  <c r="M512" i="72"/>
  <c r="M518" i="72"/>
  <c r="M519" i="72"/>
  <c r="M510" i="72"/>
  <c r="M511" i="72"/>
  <c r="M507" i="72"/>
  <c r="M508" i="72"/>
  <c r="M509" i="72"/>
  <c r="M516" i="72"/>
  <c r="M517" i="72"/>
  <c r="M520" i="72"/>
  <c r="M505" i="72"/>
  <c r="M506" i="72"/>
  <c r="M513" i="72"/>
  <c r="M514" i="72"/>
  <c r="M515" i="72"/>
  <c r="M521" i="72"/>
  <c r="A3" i="62"/>
  <c r="A2" i="72" s="1"/>
  <c r="M116" i="72"/>
  <c r="L116" i="72"/>
  <c r="K116" i="72"/>
  <c r="M115" i="72"/>
  <c r="L115" i="72"/>
  <c r="K115" i="72"/>
  <c r="M114" i="72"/>
  <c r="L114" i="72"/>
  <c r="K114" i="72"/>
  <c r="M113" i="72"/>
  <c r="L113" i="72"/>
  <c r="K113" i="72"/>
  <c r="M112" i="72"/>
  <c r="L112" i="72"/>
  <c r="K112" i="72"/>
  <c r="M111" i="72"/>
  <c r="L111" i="72"/>
  <c r="K111" i="72"/>
  <c r="M110" i="72"/>
  <c r="L110" i="72"/>
  <c r="K110" i="72"/>
  <c r="M109" i="72"/>
  <c r="L109" i="72"/>
  <c r="K109" i="72"/>
  <c r="M108" i="72"/>
  <c r="L108" i="72"/>
  <c r="K108" i="72"/>
  <c r="C10" i="62"/>
  <c r="M105" i="72"/>
  <c r="L105" i="72"/>
  <c r="K105" i="72"/>
  <c r="M104" i="72"/>
  <c r="L104" i="72"/>
  <c r="K104" i="72"/>
  <c r="M103" i="72"/>
  <c r="L103" i="72"/>
  <c r="K103" i="72"/>
  <c r="M102" i="72"/>
  <c r="L102" i="72"/>
  <c r="K102" i="72"/>
  <c r="M101" i="72"/>
  <c r="L101" i="72"/>
  <c r="K101" i="72"/>
  <c r="M100" i="72"/>
  <c r="L100" i="72"/>
  <c r="K100" i="72"/>
  <c r="M99" i="72"/>
  <c r="L99" i="72"/>
  <c r="K99" i="72"/>
  <c r="M98" i="72"/>
  <c r="L98" i="72"/>
  <c r="K98" i="72"/>
  <c r="M97" i="72"/>
  <c r="L97" i="72"/>
  <c r="K97" i="72"/>
  <c r="M94" i="72"/>
  <c r="L94" i="72"/>
  <c r="K94" i="72"/>
  <c r="M93" i="72"/>
  <c r="L93" i="72"/>
  <c r="K93" i="72"/>
  <c r="M92" i="72"/>
  <c r="L92" i="72"/>
  <c r="K92" i="72"/>
  <c r="M88" i="72"/>
  <c r="L88" i="72"/>
  <c r="K88" i="72"/>
  <c r="M87" i="72"/>
  <c r="L87" i="72"/>
  <c r="K87" i="72"/>
  <c r="M86" i="72"/>
  <c r="L86" i="72"/>
  <c r="K86" i="72"/>
  <c r="M85" i="72"/>
  <c r="L85" i="72"/>
  <c r="K85" i="72"/>
  <c r="M84" i="72"/>
  <c r="L84" i="72"/>
  <c r="K84" i="72"/>
  <c r="M83" i="72"/>
  <c r="L83" i="72"/>
  <c r="K83" i="72"/>
  <c r="M23" i="72"/>
  <c r="L23" i="72"/>
  <c r="M22" i="72"/>
  <c r="L22" i="72"/>
  <c r="K39" i="72"/>
  <c r="L39" i="72"/>
  <c r="C17" i="62"/>
  <c r="C16" i="62"/>
  <c r="C15" i="62"/>
  <c r="C14" i="62"/>
  <c r="H192" i="72"/>
  <c r="K192" i="72" s="1"/>
  <c r="C13" i="62"/>
  <c r="C12" i="62"/>
  <c r="C11" i="62"/>
  <c r="C9" i="62"/>
  <c r="C8" i="62"/>
  <c r="C7" i="62"/>
  <c r="M498" i="72"/>
  <c r="L498" i="72"/>
  <c r="K498" i="72"/>
  <c r="M487" i="72"/>
  <c r="L487" i="72"/>
  <c r="K487" i="72"/>
  <c r="L561" i="72"/>
  <c r="K561" i="72"/>
  <c r="L560" i="72"/>
  <c r="K560" i="72"/>
  <c r="L559" i="72"/>
  <c r="K559" i="72"/>
  <c r="L558" i="72"/>
  <c r="K558" i="72"/>
  <c r="L557" i="72"/>
  <c r="K557" i="72"/>
  <c r="L556" i="72"/>
  <c r="K556" i="72"/>
  <c r="L555" i="72"/>
  <c r="K555" i="72"/>
  <c r="L554" i="72"/>
  <c r="K554" i="72"/>
  <c r="K551" i="72"/>
  <c r="M551" i="72" s="1"/>
  <c r="L550" i="72"/>
  <c r="K550" i="72"/>
  <c r="L549" i="72"/>
  <c r="K549" i="72"/>
  <c r="L548" i="72"/>
  <c r="K548" i="72"/>
  <c r="L547" i="72"/>
  <c r="K547" i="72"/>
  <c r="L546" i="72"/>
  <c r="K546" i="72"/>
  <c r="L545" i="72"/>
  <c r="K545" i="72"/>
  <c r="L544" i="72"/>
  <c r="K544" i="72"/>
  <c r="L542" i="72"/>
  <c r="K542" i="72"/>
  <c r="L539" i="72"/>
  <c r="K539" i="72"/>
  <c r="L534" i="72"/>
  <c r="K534" i="72"/>
  <c r="M504" i="72"/>
  <c r="M503" i="72"/>
  <c r="M502" i="72"/>
  <c r="M497" i="72"/>
  <c r="L497" i="72"/>
  <c r="K497" i="72"/>
  <c r="M496" i="72"/>
  <c r="L496" i="72"/>
  <c r="K496" i="72"/>
  <c r="M493" i="72"/>
  <c r="L493" i="72"/>
  <c r="K493" i="72"/>
  <c r="M492" i="72"/>
  <c r="L492" i="72"/>
  <c r="K492" i="72"/>
  <c r="M491" i="72"/>
  <c r="L491" i="72"/>
  <c r="K491" i="72"/>
  <c r="M490" i="72"/>
  <c r="L490" i="72"/>
  <c r="K490" i="72"/>
  <c r="M489" i="72"/>
  <c r="L489" i="72"/>
  <c r="K489" i="72"/>
  <c r="M488" i="72"/>
  <c r="L488" i="72"/>
  <c r="K488" i="72"/>
  <c r="H478" i="72"/>
  <c r="H477" i="72"/>
  <c r="K477" i="72" s="1"/>
  <c r="M462" i="72"/>
  <c r="H407" i="72"/>
  <c r="M407" i="72" s="1"/>
  <c r="M394" i="72"/>
  <c r="H389" i="72"/>
  <c r="H193" i="72"/>
  <c r="M193" i="72" s="1"/>
  <c r="H191" i="72"/>
  <c r="M191" i="72" s="1"/>
  <c r="H195" i="72"/>
  <c r="K195" i="72" s="1"/>
  <c r="H194" i="72"/>
  <c r="M194" i="72" s="1"/>
  <c r="M190" i="72"/>
  <c r="L190" i="72"/>
  <c r="K190" i="72"/>
  <c r="H209" i="72"/>
  <c r="H214" i="72" s="1"/>
  <c r="K214" i="72" s="1"/>
  <c r="H204" i="72"/>
  <c r="H207" i="72" s="1"/>
  <c r="H203" i="72"/>
  <c r="M453" i="72" l="1"/>
  <c r="M455" i="72"/>
  <c r="M457" i="72"/>
  <c r="M456" i="72"/>
  <c r="M454" i="72"/>
  <c r="M452" i="72"/>
  <c r="K478" i="72"/>
  <c r="L478" i="72"/>
  <c r="K458" i="72"/>
  <c r="M458" i="72" s="1"/>
  <c r="K459" i="72"/>
  <c r="M459" i="72" s="1"/>
  <c r="K460" i="72"/>
  <c r="M460" i="72" s="1"/>
  <c r="K461" i="72"/>
  <c r="M461" i="72" s="1"/>
  <c r="K120" i="72"/>
  <c r="D10" i="62" s="1"/>
  <c r="M120" i="72"/>
  <c r="F10" i="62" s="1"/>
  <c r="L120" i="72"/>
  <c r="E10" i="62" s="1"/>
  <c r="M555" i="72"/>
  <c r="M561" i="72"/>
  <c r="M556" i="72"/>
  <c r="M559" i="72"/>
  <c r="M545" i="72"/>
  <c r="M554" i="72"/>
  <c r="M560" i="72"/>
  <c r="M558" i="72"/>
  <c r="M544" i="72"/>
  <c r="M557" i="72"/>
  <c r="M548" i="72"/>
  <c r="M542" i="72"/>
  <c r="M549" i="72"/>
  <c r="L563" i="72"/>
  <c r="E17" i="62" s="1"/>
  <c r="M478" i="72"/>
  <c r="M550" i="72"/>
  <c r="M546" i="72"/>
  <c r="M534" i="72"/>
  <c r="M547" i="72"/>
  <c r="L477" i="72"/>
  <c r="M477" i="72" s="1"/>
  <c r="K563" i="72"/>
  <c r="D17" i="62" s="1"/>
  <c r="M539" i="72"/>
  <c r="K407" i="72"/>
  <c r="K409" i="72" s="1"/>
  <c r="L407" i="72"/>
  <c r="H397" i="72"/>
  <c r="K389" i="72"/>
  <c r="M389" i="72"/>
  <c r="L386" i="72"/>
  <c r="K394" i="72"/>
  <c r="H395" i="72"/>
  <c r="L395" i="72" s="1"/>
  <c r="H396" i="72"/>
  <c r="L396" i="72" s="1"/>
  <c r="K386" i="72"/>
  <c r="M386" i="72"/>
  <c r="H387" i="72"/>
  <c r="L394" i="72"/>
  <c r="H388" i="72"/>
  <c r="M192" i="72"/>
  <c r="M195" i="72"/>
  <c r="H196" i="72"/>
  <c r="K193" i="72"/>
  <c r="K194" i="72"/>
  <c r="K191" i="72"/>
  <c r="K209" i="72"/>
  <c r="L209" i="72"/>
  <c r="M209" i="72"/>
  <c r="H210" i="72"/>
  <c r="M210" i="72" s="1"/>
  <c r="H211" i="72"/>
  <c r="M211" i="72" s="1"/>
  <c r="H212" i="72"/>
  <c r="K212" i="72" s="1"/>
  <c r="H213" i="72"/>
  <c r="M213" i="72" s="1"/>
  <c r="M207" i="72"/>
  <c r="M203" i="72"/>
  <c r="M204" i="72"/>
  <c r="L201" i="72"/>
  <c r="M201" i="72"/>
  <c r="H202" i="72"/>
  <c r="H206" i="72"/>
  <c r="H205" i="72"/>
  <c r="M214" i="72"/>
  <c r="K179" i="72"/>
  <c r="L179" i="72"/>
  <c r="M179" i="72"/>
  <c r="M178" i="72"/>
  <c r="L178" i="72"/>
  <c r="K178" i="72"/>
  <c r="M177" i="72"/>
  <c r="L177" i="72"/>
  <c r="K177" i="72"/>
  <c r="M158" i="72"/>
  <c r="H147" i="72"/>
  <c r="M147" i="72" s="1"/>
  <c r="L171" i="72"/>
  <c r="H165" i="72"/>
  <c r="L152" i="72"/>
  <c r="M143" i="72"/>
  <c r="H130" i="72"/>
  <c r="L130" i="72" s="1"/>
  <c r="M17" i="72"/>
  <c r="M15" i="72"/>
  <c r="M16" i="72"/>
  <c r="M18" i="72"/>
  <c r="L15" i="72"/>
  <c r="L16" i="72"/>
  <c r="L17" i="72"/>
  <c r="L18" i="72"/>
  <c r="M14" i="72"/>
  <c r="L14" i="72"/>
  <c r="M64" i="72"/>
  <c r="L52" i="72"/>
  <c r="L48" i="72"/>
  <c r="L46" i="72"/>
  <c r="K44" i="72"/>
  <c r="M44" i="72"/>
  <c r="K43" i="72"/>
  <c r="L43" i="72"/>
  <c r="K42" i="72"/>
  <c r="M42" i="72"/>
  <c r="K41" i="72"/>
  <c r="M41" i="72"/>
  <c r="K40" i="72"/>
  <c r="M40" i="72"/>
  <c r="M39" i="72"/>
  <c r="K165" i="72" l="1"/>
  <c r="L165" i="72"/>
  <c r="M397" i="72"/>
  <c r="L397" i="72"/>
  <c r="M563" i="72"/>
  <c r="F17" i="62" s="1"/>
  <c r="K526" i="72"/>
  <c r="D16" i="62" s="1"/>
  <c r="L526" i="72"/>
  <c r="E16" i="62" s="1"/>
  <c r="M526" i="72"/>
  <c r="F16" i="62" s="1"/>
  <c r="L409" i="72"/>
  <c r="M409" i="72"/>
  <c r="E13" i="62"/>
  <c r="K397" i="72"/>
  <c r="M387" i="72"/>
  <c r="K387" i="72"/>
  <c r="M395" i="72"/>
  <c r="K395" i="72"/>
  <c r="K388" i="72"/>
  <c r="M388" i="72"/>
  <c r="L399" i="72"/>
  <c r="E15" i="62" s="1"/>
  <c r="K213" i="72"/>
  <c r="M396" i="72"/>
  <c r="K396" i="72"/>
  <c r="K211" i="72"/>
  <c r="K210" i="72"/>
  <c r="K196" i="72"/>
  <c r="M196" i="72"/>
  <c r="M212" i="72"/>
  <c r="H215" i="72"/>
  <c r="M206" i="72"/>
  <c r="M205" i="72"/>
  <c r="M202" i="72"/>
  <c r="K159" i="72"/>
  <c r="K158" i="72"/>
  <c r="L158" i="72"/>
  <c r="L159" i="72"/>
  <c r="M159" i="72"/>
  <c r="K147" i="72"/>
  <c r="L147" i="72"/>
  <c r="M171" i="72"/>
  <c r="H172" i="72"/>
  <c r="M164" i="72"/>
  <c r="K164" i="72"/>
  <c r="L164" i="72"/>
  <c r="L26" i="72"/>
  <c r="E7" i="62" s="1"/>
  <c r="M165" i="72"/>
  <c r="M26" i="72"/>
  <c r="F7" i="62" s="1"/>
  <c r="K152" i="72"/>
  <c r="H166" i="72"/>
  <c r="L166" i="72" s="1"/>
  <c r="L143" i="72"/>
  <c r="M152" i="72"/>
  <c r="H153" i="72"/>
  <c r="L153" i="72" s="1"/>
  <c r="K171" i="72"/>
  <c r="K143" i="72"/>
  <c r="H131" i="72"/>
  <c r="L131" i="72" s="1"/>
  <c r="M130" i="72"/>
  <c r="K130" i="72"/>
  <c r="K129" i="72"/>
  <c r="L129" i="72"/>
  <c r="L133" i="72" s="1"/>
  <c r="E11" i="62" s="1"/>
  <c r="M129" i="72"/>
  <c r="K49" i="72"/>
  <c r="M52" i="72"/>
  <c r="K52" i="72"/>
  <c r="K64" i="72"/>
  <c r="H65" i="72"/>
  <c r="L64" i="72"/>
  <c r="M50" i="72"/>
  <c r="L50" i="72"/>
  <c r="K50" i="72"/>
  <c r="L49" i="72"/>
  <c r="M49" i="72"/>
  <c r="M48" i="72"/>
  <c r="K48" i="72"/>
  <c r="K47" i="72"/>
  <c r="L47" i="72"/>
  <c r="M47" i="72"/>
  <c r="K46" i="72"/>
  <c r="M46" i="72"/>
  <c r="K45" i="72"/>
  <c r="L44" i="72"/>
  <c r="M43" i="72"/>
  <c r="M45" i="72"/>
  <c r="L45" i="72"/>
  <c r="L42" i="72"/>
  <c r="L51" i="72"/>
  <c r="K51" i="72"/>
  <c r="L40" i="72"/>
  <c r="L41" i="72"/>
  <c r="M65" i="72" l="1"/>
  <c r="L65" i="72"/>
  <c r="H173" i="72"/>
  <c r="L172" i="72"/>
  <c r="K399" i="72"/>
  <c r="D15" i="62" s="1"/>
  <c r="M399" i="72"/>
  <c r="F15" i="62" s="1"/>
  <c r="M215" i="72"/>
  <c r="K215" i="72"/>
  <c r="D13" i="62" s="1"/>
  <c r="K173" i="72"/>
  <c r="M172" i="72"/>
  <c r="K172" i="72"/>
  <c r="M153" i="72"/>
  <c r="K153" i="72"/>
  <c r="H154" i="72"/>
  <c r="L154" i="72" s="1"/>
  <c r="M166" i="72"/>
  <c r="K166" i="72"/>
  <c r="M131" i="72"/>
  <c r="M133" i="72" s="1"/>
  <c r="F11" i="62" s="1"/>
  <c r="K131" i="72"/>
  <c r="K133" i="72" s="1"/>
  <c r="D11" i="62" s="1"/>
  <c r="K26" i="72"/>
  <c r="D7" i="62" s="1"/>
  <c r="K65" i="72"/>
  <c r="H66" i="72"/>
  <c r="L66" i="72" s="1"/>
  <c r="K54" i="72"/>
  <c r="D8" i="62" s="1"/>
  <c r="M51" i="72"/>
  <c r="L54" i="72"/>
  <c r="E8" i="62" s="1"/>
  <c r="M173" i="72" l="1"/>
  <c r="L173" i="72"/>
  <c r="L181" i="72" s="1"/>
  <c r="E12" i="62" s="1"/>
  <c r="L69" i="72"/>
  <c r="E9" i="62" s="1"/>
  <c r="F13" i="62"/>
  <c r="M154" i="72"/>
  <c r="K154" i="72"/>
  <c r="M66" i="72"/>
  <c r="H67" i="72"/>
  <c r="L67" i="72" s="1"/>
  <c r="K66" i="72"/>
  <c r="M54" i="72"/>
  <c r="F8" i="62" l="1"/>
  <c r="K181" i="72"/>
  <c r="D12" i="62" s="1"/>
  <c r="M181" i="72"/>
  <c r="F12" i="62" s="1"/>
  <c r="M67" i="72"/>
  <c r="M69" i="72" s="1"/>
  <c r="F9" i="62" s="1"/>
  <c r="K67" i="72"/>
  <c r="K69" i="72" s="1"/>
  <c r="D9" i="62" s="1"/>
  <c r="H375" i="72" l="1"/>
  <c r="K375" i="72" s="1"/>
  <c r="H372" i="72"/>
  <c r="L372" i="72" s="1"/>
  <c r="L369" i="72"/>
  <c r="K369" i="72"/>
  <c r="L366" i="72"/>
  <c r="K366" i="72"/>
  <c r="L363" i="72"/>
  <c r="K363" i="72"/>
  <c r="L360" i="72"/>
  <c r="K360" i="72"/>
  <c r="M369" i="72" l="1"/>
  <c r="K372" i="72"/>
  <c r="M372" i="72" s="1"/>
  <c r="M360" i="72"/>
  <c r="M363" i="72"/>
  <c r="M366" i="72"/>
  <c r="L375" i="72"/>
  <c r="M375" i="72" s="1"/>
  <c r="K357" i="72"/>
  <c r="M357" i="72" s="1"/>
  <c r="K356" i="72"/>
  <c r="M356" i="72" s="1"/>
  <c r="K355" i="72"/>
  <c r="M355" i="72" s="1"/>
  <c r="L354" i="72"/>
  <c r="K354" i="72"/>
  <c r="L334" i="72"/>
  <c r="K334" i="72"/>
  <c r="K333" i="72"/>
  <c r="M333" i="72" s="1"/>
  <c r="K332" i="72"/>
  <c r="M332" i="72" s="1"/>
  <c r="K331" i="72"/>
  <c r="M331" i="72" s="1"/>
  <c r="K330" i="72"/>
  <c r="M330" i="72" s="1"/>
  <c r="K329" i="72"/>
  <c r="M329" i="72" s="1"/>
  <c r="K328" i="72"/>
  <c r="M328" i="72" s="1"/>
  <c r="K327" i="72"/>
  <c r="M327" i="72" s="1"/>
  <c r="K326" i="72"/>
  <c r="M326" i="72" s="1"/>
  <c r="K325" i="72"/>
  <c r="M325" i="72" s="1"/>
  <c r="K324" i="72"/>
  <c r="M324" i="72" s="1"/>
  <c r="L323" i="72"/>
  <c r="K323" i="72"/>
  <c r="L320" i="72"/>
  <c r="K320" i="72"/>
  <c r="L351" i="72"/>
  <c r="K351" i="72"/>
  <c r="H347" i="72"/>
  <c r="K347" i="72" s="1"/>
  <c r="M347" i="72" s="1"/>
  <c r="K346" i="72"/>
  <c r="L346" i="72"/>
  <c r="K340" i="72"/>
  <c r="M340" i="72" s="1"/>
  <c r="K348" i="72"/>
  <c r="M348" i="72" s="1"/>
  <c r="K345" i="72"/>
  <c r="M345" i="72" s="1"/>
  <c r="K344" i="72"/>
  <c r="M344" i="72" s="1"/>
  <c r="K343" i="72"/>
  <c r="M343" i="72" s="1"/>
  <c r="K342" i="72"/>
  <c r="M342" i="72" s="1"/>
  <c r="K341" i="72"/>
  <c r="M341" i="72" s="1"/>
  <c r="K339" i="72"/>
  <c r="M339" i="72" s="1"/>
  <c r="K338" i="72"/>
  <c r="M338" i="72" s="1"/>
  <c r="L337" i="72"/>
  <c r="K337" i="72"/>
  <c r="K316" i="72"/>
  <c r="M316" i="72" s="1"/>
  <c r="K315" i="72"/>
  <c r="M315" i="72" s="1"/>
  <c r="K317" i="72"/>
  <c r="M317" i="72" s="1"/>
  <c r="K314" i="72"/>
  <c r="M314" i="72" s="1"/>
  <c r="K313" i="72"/>
  <c r="M313" i="72" s="1"/>
  <c r="L312" i="72"/>
  <c r="K312" i="72"/>
  <c r="K309" i="72"/>
  <c r="M309" i="72" s="1"/>
  <c r="K308" i="72"/>
  <c r="M308" i="72" s="1"/>
  <c r="K307" i="72"/>
  <c r="M307" i="72" s="1"/>
  <c r="K306" i="72"/>
  <c r="M306" i="72" s="1"/>
  <c r="K305" i="72"/>
  <c r="M305" i="72" s="1"/>
  <c r="K304" i="72"/>
  <c r="M304" i="72" s="1"/>
  <c r="K303" i="72"/>
  <c r="M303" i="72" s="1"/>
  <c r="K302" i="72"/>
  <c r="M302" i="72" s="1"/>
  <c r="K301" i="72"/>
  <c r="M301" i="72" s="1"/>
  <c r="L300" i="72"/>
  <c r="K300" i="72"/>
  <c r="K297" i="72"/>
  <c r="M297" i="72" s="1"/>
  <c r="K296" i="72"/>
  <c r="M296" i="72" s="1"/>
  <c r="K295" i="72"/>
  <c r="M295" i="72" s="1"/>
  <c r="K294" i="72"/>
  <c r="M294" i="72" s="1"/>
  <c r="K293" i="72"/>
  <c r="M293" i="72" s="1"/>
  <c r="L292" i="72"/>
  <c r="K292" i="72"/>
  <c r="K279" i="72"/>
  <c r="M279" i="72" s="1"/>
  <c r="K278" i="72"/>
  <c r="M278" i="72" s="1"/>
  <c r="L282" i="72"/>
  <c r="K282" i="72"/>
  <c r="L281" i="72"/>
  <c r="K281" i="72"/>
  <c r="K280" i="72"/>
  <c r="M280" i="72" s="1"/>
  <c r="K277" i="72"/>
  <c r="M277" i="72" s="1"/>
  <c r="K276" i="72"/>
  <c r="M276" i="72" s="1"/>
  <c r="K275" i="72"/>
  <c r="M275" i="72" s="1"/>
  <c r="K274" i="72"/>
  <c r="M274" i="72" s="1"/>
  <c r="K273" i="72"/>
  <c r="M273" i="72" s="1"/>
  <c r="K272" i="72"/>
  <c r="M272" i="72" s="1"/>
  <c r="K271" i="72"/>
  <c r="M271" i="72" s="1"/>
  <c r="L270" i="72"/>
  <c r="K270" i="72"/>
  <c r="L267" i="72"/>
  <c r="K267" i="72"/>
  <c r="K251" i="72"/>
  <c r="L251" i="72"/>
  <c r="K248" i="72"/>
  <c r="L248" i="72"/>
  <c r="L264" i="72"/>
  <c r="L263" i="72"/>
  <c r="K263" i="72"/>
  <c r="K262" i="72"/>
  <c r="M262" i="72" s="1"/>
  <c r="K261" i="72"/>
  <c r="M261" i="72" s="1"/>
  <c r="K260" i="72"/>
  <c r="M260" i="72" s="1"/>
  <c r="K259" i="72"/>
  <c r="M259" i="72" s="1"/>
  <c r="K258" i="72"/>
  <c r="M258" i="72" s="1"/>
  <c r="K257" i="72"/>
  <c r="M257" i="72" s="1"/>
  <c r="K256" i="72"/>
  <c r="M256" i="72" s="1"/>
  <c r="K255" i="72"/>
  <c r="M255" i="72" s="1"/>
  <c r="L254" i="72"/>
  <c r="K254" i="72"/>
  <c r="L245" i="72"/>
  <c r="K245" i="72"/>
  <c r="K238" i="72"/>
  <c r="M238" i="72" s="1"/>
  <c r="K242" i="72"/>
  <c r="M242" i="72" s="1"/>
  <c r="K241" i="72"/>
  <c r="M241" i="72" s="1"/>
  <c r="K239" i="72"/>
  <c r="M239" i="72" s="1"/>
  <c r="K240" i="72"/>
  <c r="M240" i="72" s="1"/>
  <c r="K237" i="72"/>
  <c r="M237" i="72" s="1"/>
  <c r="K236" i="72"/>
  <c r="M236" i="72" s="1"/>
  <c r="K235" i="72"/>
  <c r="M235" i="72" s="1"/>
  <c r="L234" i="72"/>
  <c r="K234" i="72"/>
  <c r="L231" i="72"/>
  <c r="K231" i="72"/>
  <c r="K227" i="72"/>
  <c r="M227" i="72" s="1"/>
  <c r="K223" i="72"/>
  <c r="M223" i="72" s="1"/>
  <c r="K289" i="72"/>
  <c r="M289" i="72" s="1"/>
  <c r="K288" i="72"/>
  <c r="M288" i="72" s="1"/>
  <c r="K287" i="72"/>
  <c r="M287" i="72" s="1"/>
  <c r="K286" i="72"/>
  <c r="M286" i="72" s="1"/>
  <c r="L285" i="72"/>
  <c r="K285" i="72"/>
  <c r="M354" i="72" l="1"/>
  <c r="M334" i="72"/>
  <c r="M323" i="72"/>
  <c r="M312" i="72"/>
  <c r="M320" i="72"/>
  <c r="M337" i="72"/>
  <c r="M351" i="72"/>
  <c r="M346" i="72"/>
  <c r="M254" i="72"/>
  <c r="M300" i="72"/>
  <c r="M267" i="72"/>
  <c r="M281" i="72"/>
  <c r="M292" i="72"/>
  <c r="M231" i="72"/>
  <c r="M245" i="72"/>
  <c r="M263" i="72"/>
  <c r="M270" i="72"/>
  <c r="M282" i="72"/>
  <c r="M251" i="72"/>
  <c r="M248" i="72"/>
  <c r="K264" i="72"/>
  <c r="M264" i="72" s="1"/>
  <c r="M234" i="72"/>
  <c r="M285" i="72"/>
  <c r="K228" i="72"/>
  <c r="M228" i="72" s="1"/>
  <c r="K226" i="72"/>
  <c r="M226" i="72" s="1"/>
  <c r="K225" i="72"/>
  <c r="M225" i="72" s="1"/>
  <c r="K224" i="72"/>
  <c r="M224" i="72" s="1"/>
  <c r="K222" i="72"/>
  <c r="M222" i="72" s="1"/>
  <c r="L221" i="72"/>
  <c r="K221" i="72"/>
  <c r="M221" i="72" l="1"/>
  <c r="L377" i="72" l="1"/>
  <c r="E14" i="62" s="1"/>
  <c r="M377" i="72" l="1"/>
  <c r="F14" i="62" s="1"/>
  <c r="F18" i="62" s="1"/>
  <c r="K377" i="72"/>
  <c r="D14" i="62" s="1"/>
  <c r="D18" i="62" l="1"/>
  <c r="E18" i="62"/>
  <c r="F19" i="62" l="1"/>
  <c r="F20" i="62" s="1"/>
</calcChain>
</file>

<file path=xl/sharedStrings.xml><?xml version="1.0" encoding="utf-8"?>
<sst xmlns="http://schemas.openxmlformats.org/spreadsheetml/2006/main" count="1119" uniqueCount="688">
  <si>
    <t>BILL OF QUANTITIES</t>
  </si>
  <si>
    <t>IGMH PHLEBOTOMY AREA
MAY 2026</t>
  </si>
  <si>
    <t>CLIENT : IGMH</t>
  </si>
  <si>
    <t>SUMMARY OF BILLS OF QUANTITIES</t>
  </si>
  <si>
    <t>DESCRIPTION</t>
  </si>
  <si>
    <t>MATERIAL COST</t>
  </si>
  <si>
    <t>LABOUR COST</t>
  </si>
  <si>
    <t>AMOUNT</t>
  </si>
  <si>
    <r>
      <rPr>
        <b/>
        <sz val="11"/>
        <color indexed="8"/>
        <rFont val="Calibri"/>
        <family val="2"/>
        <scheme val="minor"/>
      </rPr>
      <t>TOTAL</t>
    </r>
    <r>
      <rPr>
        <b/>
        <sz val="11"/>
        <color theme="1"/>
        <rFont val="Calibri"/>
        <family val="2"/>
        <scheme val="minor"/>
      </rPr>
      <t xml:space="preserve">  AMOUNT</t>
    </r>
  </si>
  <si>
    <t>GST 8%</t>
  </si>
  <si>
    <r>
      <rPr>
        <b/>
        <sz val="11"/>
        <color indexed="8"/>
        <rFont val="Calibri"/>
        <family val="2"/>
        <scheme val="minor"/>
      </rPr>
      <t>TOTAL</t>
    </r>
    <r>
      <rPr>
        <b/>
        <sz val="11"/>
        <color theme="1"/>
        <rFont val="Calibri"/>
        <family val="2"/>
        <scheme val="minor"/>
      </rPr>
      <t xml:space="preserve">  AMOUNT including GST</t>
    </r>
  </si>
  <si>
    <t xml:space="preserve"> Republic of Maldives</t>
  </si>
  <si>
    <t>ITEM</t>
  </si>
  <si>
    <t>UNIT</t>
  </si>
  <si>
    <t>QTY</t>
  </si>
  <si>
    <t>MATERIAL RATE</t>
  </si>
  <si>
    <t>LABOUR RATE</t>
  </si>
  <si>
    <t>MATERIAL AMOUNT</t>
  </si>
  <si>
    <t>LABOUR AMOUNT</t>
  </si>
  <si>
    <t>1.0.00</t>
  </si>
  <si>
    <t>Bill №: 01 - DEMOLITION</t>
  </si>
  <si>
    <t>GENERAL</t>
  </si>
  <si>
    <t xml:space="preserve">(a) </t>
  </si>
  <si>
    <t>Careful demolition and dismantling of existing masonry walls, partitions (block/gypsum/wooden), RCC staircase, and bench structures, including cutting, breaking, and removal of concrete and reinforcement wherever required. The work also includes removal of existing toilet fixtures, fittings, and wall/floor tiles with necessary plumbing disconnections. All debris shall be collected, removed, and disposed of outside the site as per instructions, complete in all respects.</t>
  </si>
  <si>
    <t>1.1.00</t>
  </si>
  <si>
    <t>DEMOLITION WORK</t>
  </si>
  <si>
    <t>1.1.01</t>
  </si>
  <si>
    <t>Wall Demolition</t>
  </si>
  <si>
    <r>
      <t>m</t>
    </r>
    <r>
      <rPr>
        <vertAlign val="superscript"/>
        <sz val="10"/>
        <rFont val="Calibri"/>
        <family val="2"/>
        <scheme val="minor"/>
      </rPr>
      <t>2</t>
    </r>
  </si>
  <si>
    <t>1.1.02</t>
  </si>
  <si>
    <t>Partition demolition</t>
  </si>
  <si>
    <t>1.1.03</t>
  </si>
  <si>
    <t>RCC stair demolition</t>
  </si>
  <si>
    <r>
      <t>m</t>
    </r>
    <r>
      <rPr>
        <vertAlign val="superscript"/>
        <sz val="10"/>
        <rFont val="Calibri"/>
        <family val="2"/>
        <scheme val="minor"/>
      </rPr>
      <t>2</t>
    </r>
    <r>
      <rPr>
        <sz val="11"/>
        <color theme="1"/>
        <rFont val="Calibri"/>
        <family val="2"/>
        <scheme val="minor"/>
      </rPr>
      <t/>
    </r>
  </si>
  <si>
    <t>1.1.04</t>
  </si>
  <si>
    <t>Bench Demolition</t>
  </si>
  <si>
    <t>1.1.05</t>
  </si>
  <si>
    <t>Toilet fixtures and tiles removal</t>
  </si>
  <si>
    <t>1.2.00</t>
  </si>
  <si>
    <t>Excavation &amp; Back Filling</t>
  </si>
  <si>
    <t>a) Rates shall include for: Excavation quantities are measured to the faces of concrete members. Rates shall include for all the additional excavation required to place the formwork. Rates shall include for backfilling.</t>
  </si>
  <si>
    <t>1.2.01</t>
  </si>
  <si>
    <t xml:space="preserve">Excavation </t>
  </si>
  <si>
    <r>
      <rPr>
        <sz val="8"/>
        <rFont val="Arial"/>
        <family val="2"/>
      </rPr>
      <t>m</t>
    </r>
    <r>
      <rPr>
        <vertAlign val="superscript"/>
        <sz val="8"/>
        <rFont val="Arial"/>
        <family val="2"/>
      </rPr>
      <t>3</t>
    </r>
    <r>
      <rPr>
        <sz val="11"/>
        <color theme="1"/>
        <rFont val="Calibri"/>
        <family val="2"/>
        <scheme val="minor"/>
      </rPr>
      <t/>
    </r>
  </si>
  <si>
    <t>1.2.02</t>
  </si>
  <si>
    <t>Back Filling</t>
  </si>
  <si>
    <t>TOTAL OF BILL №: 01 - Carried Over To Summary</t>
  </si>
  <si>
    <t>2.0.00</t>
  </si>
  <si>
    <t>Bill №: 02 - DOORS &amp; WINDOWS</t>
  </si>
  <si>
    <t>Rates shall include for locks, latches, closers, push plates, pull handles, bolts, kick plates, hinges and all door &amp; window hardware.</t>
  </si>
  <si>
    <t xml:space="preserve">(b) </t>
  </si>
  <si>
    <t>Rates shall include for door frames, mullions, transoms, trims, glazing, tinting, timber panels, boardings, framing, lining, fastenings and all fixings.</t>
  </si>
  <si>
    <t xml:space="preserve">(c) </t>
  </si>
  <si>
    <t>Sizes are given overall outside dimensions of actual doors and windows.</t>
  </si>
  <si>
    <t xml:space="preserve">(d) </t>
  </si>
  <si>
    <t>Thickness and sizes of glass panels are shown on the Drawings and doors and windows schedule</t>
  </si>
  <si>
    <t xml:space="preserve">(e) </t>
  </si>
  <si>
    <t>Rates shall include for all painting as specified</t>
  </si>
  <si>
    <t xml:space="preserve">(f) </t>
  </si>
  <si>
    <t>Rates shall include all items specified in the door schedule and specification.</t>
  </si>
  <si>
    <t xml:space="preserve">(g) </t>
  </si>
  <si>
    <t>Frames and sashes to be 25-60 micron white powder coated aluminium other wise specified.</t>
  </si>
  <si>
    <t>2.1.00</t>
  </si>
  <si>
    <t>GROUND FLOOR</t>
  </si>
  <si>
    <t>2.1.12</t>
  </si>
  <si>
    <t>x</t>
  </si>
  <si>
    <t>D1-Timber Door &amp; Fixed Window</t>
  </si>
  <si>
    <t>nr</t>
  </si>
  <si>
    <t xml:space="preserve">D2-Timber Door </t>
  </si>
  <si>
    <t xml:space="preserve">D3-Timber Door </t>
  </si>
  <si>
    <t xml:space="preserve">D4-Fiber Door </t>
  </si>
  <si>
    <t xml:space="preserve">D5-Timber Door </t>
  </si>
  <si>
    <t xml:space="preserve">D6-Timber Sliding Door </t>
  </si>
  <si>
    <t>FG1-Aluminium Fixed Window</t>
  </si>
  <si>
    <t>FG2-Aluminium Fixed Window</t>
  </si>
  <si>
    <t>FG3-Aluminium Fixed Window</t>
  </si>
  <si>
    <t>FG4-Aluminium Fixed Window</t>
  </si>
  <si>
    <t>FG5-Aluminium Fixed Window</t>
  </si>
  <si>
    <t>FG6-Aluminium Fixed Window</t>
  </si>
  <si>
    <t>FG1-Fixed Glass</t>
  </si>
  <si>
    <t>FG2-Fixed Glass</t>
  </si>
  <si>
    <t>TOTAL OF BILL №: 02 - Carried Over To Summary</t>
  </si>
  <si>
    <t>3.0.00</t>
  </si>
  <si>
    <t>Bill №: 03 - MASONRY</t>
  </si>
  <si>
    <t>Rates shall include for: cleaning out cavities, forming rebated reveals and pointing and cleaning down to reveals where necessary; fractional size blocks, all necessary machine cutting, cutting or forming chases or edges of floor slabs, cutting or leavingholes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t>
  </si>
  <si>
    <t>3.1.00</t>
  </si>
  <si>
    <t>BLOCK WORK</t>
  </si>
  <si>
    <t>Cement block wall, bricks laid to form alternate courses of headers and stretchers, laid on and inc. mortar  (INTERNAL WALLS).</t>
  </si>
  <si>
    <t>mm thk full height (Full block)</t>
  </si>
  <si>
    <t>3.1.01</t>
  </si>
  <si>
    <t>3.1.02</t>
  </si>
  <si>
    <t>4" Solid Bricks</t>
  </si>
  <si>
    <t>Nos</t>
  </si>
  <si>
    <t>3.1.03</t>
  </si>
  <si>
    <t xml:space="preserve">Cement  </t>
  </si>
  <si>
    <t>Bag</t>
  </si>
  <si>
    <t>3.1.04</t>
  </si>
  <si>
    <t>Coarse Sand</t>
  </si>
  <si>
    <t>TOTAL OF BILL №: 03 - Carried Over To Summary</t>
  </si>
  <si>
    <t>4.0.00</t>
  </si>
  <si>
    <t>Bill №: 04 - STRUCTURAL  WORKS</t>
  </si>
  <si>
    <t>a )Rates shall include for cleaning out cavities, forming rebated reveals and pointing and cleaning down to  reveals where necessary; fractional size blocks, all necessary machine cutting, cutting or forming chases or edges of  floor slabs.</t>
  </si>
  <si>
    <t>b )Cutting or leaving holes and openings as recesses for and building in pipes, conduits , sleeves and similar as required for all trades; leaving surfaces rough or raking out joints for  plastering and flashings, bedding frames or plates, building in joints.</t>
  </si>
  <si>
    <t>c ) All external wall and all inetrenal walls shall be  and  for masonry mix ratio 1:5 (cement and river sand)</t>
  </si>
  <si>
    <r>
      <t xml:space="preserve">(d) 15mm thick Cement plastering on interior walls and concrete surface as specified incl. wire mesh shall be fixed at the joints of concrete surfaces and walls before plastering. </t>
    </r>
    <r>
      <rPr>
        <b/>
        <sz val="9"/>
        <rFont val="Times New Roman"/>
        <family val="1"/>
      </rPr>
      <t>Quantity is measured including concrete surfaces - Parapetwalls, Liftwalls, columns &amp; beams.</t>
    </r>
  </si>
  <si>
    <t xml:space="preserve">(e)Rates shall include for External plastering shall 20mm thick (12+8mm)  2 coats in 1:4 cement and river sand mix ratio </t>
  </si>
  <si>
    <t>f) Rates shall include for approved brand water proofing compound shall be mixed with cement mortar for external wall plastering as per manufacturers specifications.</t>
  </si>
  <si>
    <t>g) Apply 2 coats of water proofing paint on all concrete surfaces below finished floor level in accordance with BS 8102 standards</t>
  </si>
  <si>
    <t>h) Damp proof membrane under  foundation</t>
  </si>
  <si>
    <t>i) Apply 2 coats of Bituminous paint or similar on all concrete surfaces below ground level in accordance with manufacturer's instructions</t>
  </si>
  <si>
    <t>4.1.00</t>
  </si>
  <si>
    <t>Concrete Works</t>
  </si>
  <si>
    <t>4.1.01</t>
  </si>
  <si>
    <t>Foundation Beam - TB  (Price Include Reinfocements)</t>
  </si>
  <si>
    <t>Lm</t>
  </si>
  <si>
    <t>4.1.02</t>
  </si>
  <si>
    <t>Roof Beam - RB1  (Price Include Reinfocements)</t>
  </si>
  <si>
    <t>4.1.03</t>
  </si>
  <si>
    <t>Roof Beam - RB2  (Price Include Reinfocements)</t>
  </si>
  <si>
    <t>4.1.04</t>
  </si>
  <si>
    <t>140mm thk RC Slab / Roof Slab (Price Include 
Reinfocements)</t>
  </si>
  <si>
    <r>
      <rPr>
        <sz val="8"/>
        <rFont val="Arial"/>
        <family val="2"/>
      </rPr>
      <t>m</t>
    </r>
    <r>
      <rPr>
        <vertAlign val="superscript"/>
        <sz val="8"/>
        <rFont val="Arial"/>
        <family val="2"/>
      </rPr>
      <t>2</t>
    </r>
  </si>
  <si>
    <t>4.1.05</t>
  </si>
  <si>
    <t>140mm thk RC Slab / Stair Slab (Price Include 
Reinfocements)</t>
  </si>
  <si>
    <t>4.1.06</t>
  </si>
  <si>
    <t>Reinforcement Anchorage Chemicle</t>
  </si>
  <si>
    <t>item</t>
  </si>
  <si>
    <t>4.2.00</t>
  </si>
  <si>
    <t>Masanary &amp; Plastering Works</t>
  </si>
  <si>
    <t>4.2.01</t>
  </si>
  <si>
    <t>Light Weight Silicon Solid Block, laid on and incl. 1:5 Cement Mortor, tie rods, compression gap filler, nylon / plastic mesh as specified.</t>
  </si>
  <si>
    <t>4.2.02</t>
  </si>
  <si>
    <t xml:space="preserve">150mm Cement Block Wall </t>
  </si>
  <si>
    <t>4.2.03</t>
  </si>
  <si>
    <t xml:space="preserve">100mm Cement Block Wall </t>
  </si>
  <si>
    <t>4.2.04</t>
  </si>
  <si>
    <t>Plastering Both Sides &amp; Door &amp; Windor Openings</t>
  </si>
  <si>
    <t>4.3.00</t>
  </si>
  <si>
    <t>4.3.01</t>
  </si>
  <si>
    <t>a)Rates shall include for: fair edges, dressing over 
angel fillets, roof sealant, turning into grooves, all other
 labours, circular edges, nails, screws and other fixings and laps.</t>
  </si>
  <si>
    <t>4.3.02</t>
  </si>
  <si>
    <t>Lysaght roofing sheet to specification</t>
  </si>
  <si>
    <t>4.3.03</t>
  </si>
  <si>
    <t>50mm mineral wool insulation with reflective layers on both installed as per suppliers specifications with recommended lap length and air gap tape. Rate shall include for fiber mesh over purlins to support insulation layer.</t>
  </si>
  <si>
    <t>4.3.04</t>
  </si>
  <si>
    <t>150x150mm Lysaght Gutter</t>
  </si>
  <si>
    <t>lm</t>
  </si>
  <si>
    <t>4.3.05</t>
  </si>
  <si>
    <t>200x200mm Lysaght Flashing</t>
  </si>
  <si>
    <t>4.3.06</t>
  </si>
  <si>
    <t>50x150mm Timber Hard Wood Rafters</t>
  </si>
  <si>
    <t>4.3.07</t>
  </si>
  <si>
    <t>50x150mm Header Timber Hard Rafter</t>
  </si>
  <si>
    <t>4.3.08</t>
  </si>
  <si>
    <t>35x50mm Timber Timber Hard Purlins</t>
  </si>
  <si>
    <t>4.3.09</t>
  </si>
  <si>
    <t>25x200mm Fascia Board</t>
  </si>
  <si>
    <t>4.3.10</t>
  </si>
  <si>
    <t>82mm dia rain water pipe</t>
  </si>
  <si>
    <t>Roof Works</t>
  </si>
  <si>
    <t>a)Rates shall include for: fair edges, dressing over angel fillets, roof sealant, turning into grooves, all other labours, circular edges, nails, screws and other fixings and laps.</t>
  </si>
  <si>
    <t>TOTAL OF BILL №: 04 - Carried Over To Summary</t>
  </si>
  <si>
    <t>5.0.00</t>
  </si>
  <si>
    <t>Bill №: 05 - PLASTERING</t>
  </si>
  <si>
    <t>5.1.00</t>
  </si>
  <si>
    <t>PLASTERING WORK</t>
  </si>
  <si>
    <t>mm thk cement plaster on internal surface as specified on the drawing</t>
  </si>
  <si>
    <t>5.1.01</t>
  </si>
  <si>
    <r>
      <t>m</t>
    </r>
    <r>
      <rPr>
        <vertAlign val="superscript"/>
        <sz val="10"/>
        <color theme="1"/>
        <rFont val="Calibri"/>
        <family val="2"/>
        <scheme val="minor"/>
      </rPr>
      <t>2</t>
    </r>
  </si>
  <si>
    <t>5.1.02</t>
  </si>
  <si>
    <t>Cement</t>
  </si>
  <si>
    <t>5.1.03</t>
  </si>
  <si>
    <t>Fine Sand</t>
  </si>
  <si>
    <t>TOTAL OF BILL №: 05 - Carried Over To Summary</t>
  </si>
  <si>
    <t>6.0.00</t>
  </si>
  <si>
    <t>Bill №: 06 - FLOOR, WALL FINISHINGS</t>
  </si>
  <si>
    <t>Rates shall include for: fixing, bedding, grouting, and pointing materials; making good around pipes, sanitary fixtures, and similar; cleaning down and polishing.</t>
  </si>
  <si>
    <t>(b)</t>
  </si>
  <si>
    <t>"Masterseal 550" or equivalent should be applied on top of screeds and walls upto 600mm in all toilets.</t>
  </si>
  <si>
    <t>6.1.00</t>
  </si>
  <si>
    <t>WATER PROOFING</t>
  </si>
  <si>
    <t>TOILETS,BALCONY,TERRACE</t>
  </si>
  <si>
    <t>6.1.01</t>
  </si>
  <si>
    <t>6.2.00</t>
  </si>
  <si>
    <t>RAMP STEP CONCRETE</t>
  </si>
  <si>
    <t>6.2.01</t>
  </si>
  <si>
    <t>6.3.00</t>
  </si>
  <si>
    <t>CEMENT SCREED</t>
  </si>
  <si>
    <t xml:space="preserve">mm thk cement screed </t>
  </si>
  <si>
    <t>6.3.01</t>
  </si>
  <si>
    <t>6.3.02</t>
  </si>
  <si>
    <t>6.3.03</t>
  </si>
  <si>
    <t>6.4.00</t>
  </si>
  <si>
    <t>POLYVINYL FLOORING</t>
  </si>
  <si>
    <t>6.4.01</t>
  </si>
  <si>
    <t>PVC VINYL FLOORING WHITE (Hospital Grade)</t>
  </si>
  <si>
    <t>6.4.02</t>
  </si>
  <si>
    <t>PVC VINYL FLOORING GREEN (Hospital Grade)</t>
  </si>
  <si>
    <t>6.5.00</t>
  </si>
  <si>
    <t xml:space="preserve">FLOOR TILING </t>
  </si>
  <si>
    <t>mm Homogenous tiles</t>
  </si>
  <si>
    <t>6.5.01</t>
  </si>
  <si>
    <t>6.5.02</t>
  </si>
  <si>
    <t>600x600mm Floor tiles</t>
  </si>
  <si>
    <t>6.5.03</t>
  </si>
  <si>
    <t>Tile adhesive 25kg</t>
  </si>
  <si>
    <t>bag</t>
  </si>
  <si>
    <t>6.6.00</t>
  </si>
  <si>
    <t xml:space="preserve">WALL TILING </t>
  </si>
  <si>
    <t>6.6.01</t>
  </si>
  <si>
    <t>6.6.02</t>
  </si>
  <si>
    <t>600x300mm Wall tiles</t>
  </si>
  <si>
    <t>6.6.03</t>
  </si>
  <si>
    <t>6.7.00</t>
  </si>
  <si>
    <t>WALL PANEL</t>
  </si>
  <si>
    <t>6.7.01</t>
  </si>
  <si>
    <t>PLAIN WALL PANEL</t>
  </si>
  <si>
    <t>6.7.02</t>
  </si>
  <si>
    <t>GROOVED WALL PANEL</t>
  </si>
  <si>
    <t>6.7.03</t>
  </si>
  <si>
    <t>FLUTED GROOVED WALL PANEL</t>
  </si>
  <si>
    <t>TOTAL OF BILL №: 06 - Carried Over To Summary</t>
  </si>
  <si>
    <t>7.0.00</t>
  </si>
  <si>
    <t xml:space="preserve">Bill №: 07 - DRYWALL &amp; SUSPENDED CEILING </t>
  </si>
  <si>
    <t>Rates shall include for: all labour in framing, notching and fitting around projections, pipes, light fittings, hatches, grilles and similar and complete with cleats, packers, wedges and similar and all nails and screws.</t>
  </si>
  <si>
    <t>7.1.00</t>
  </si>
  <si>
    <t>DRYWALL</t>
  </si>
  <si>
    <t xml:space="preserve">Fixed  plasterboard ceiling system with C-Channel framing </t>
  </si>
  <si>
    <t>7.1.01</t>
  </si>
  <si>
    <t xml:space="preserve">GROUND FLOOR </t>
  </si>
  <si>
    <r>
      <t>m</t>
    </r>
    <r>
      <rPr>
        <vertAlign val="superscript"/>
        <sz val="10"/>
        <color theme="1"/>
        <rFont val="Calibri"/>
        <family val="2"/>
        <scheme val="minor"/>
      </rPr>
      <t>2</t>
    </r>
    <r>
      <rPr>
        <sz val="11"/>
        <color theme="1"/>
        <rFont val="Calibri"/>
        <family val="2"/>
        <scheme val="minor"/>
      </rPr>
      <t/>
    </r>
  </si>
  <si>
    <t>7.1.02</t>
  </si>
  <si>
    <t>6mm cement Board</t>
  </si>
  <si>
    <t>7.1.03</t>
  </si>
  <si>
    <t>35 x 50 mm treated pine wood timber</t>
  </si>
  <si>
    <t xml:space="preserve">m </t>
  </si>
  <si>
    <t>7.1.04</t>
  </si>
  <si>
    <t>3" black Screw</t>
  </si>
  <si>
    <t>7.1.05</t>
  </si>
  <si>
    <t>1 1/2" black  screw</t>
  </si>
  <si>
    <t>7.1.06</t>
  </si>
  <si>
    <t>1" black screw</t>
  </si>
  <si>
    <t>7.1.07</t>
  </si>
  <si>
    <t>1 1/2" Wall plug</t>
  </si>
  <si>
    <t>7.2.00</t>
  </si>
  <si>
    <t>PLASTERBOARD CEILING</t>
  </si>
  <si>
    <t xml:space="preserve">Fixed  plasterboard ceiling system with  C-Channe framing </t>
  </si>
  <si>
    <t>7.2.01</t>
  </si>
  <si>
    <t>7.2.02</t>
  </si>
  <si>
    <t>7.2.03</t>
  </si>
  <si>
    <t>7.2.04</t>
  </si>
  <si>
    <t>7.2.05</t>
  </si>
  <si>
    <t>7.2.06</t>
  </si>
  <si>
    <t>7.2.07</t>
  </si>
  <si>
    <t>6.1.02</t>
  </si>
  <si>
    <t>TERRACE FLOOR TOILET</t>
  </si>
  <si>
    <t>TOTAL OF BILL №: 07 - Carried Over To Summary</t>
  </si>
  <si>
    <t>8.0.00</t>
  </si>
  <si>
    <t>Bill №: 08 -FURNITURE</t>
  </si>
  <si>
    <t>RECEPTION DESK</t>
  </si>
  <si>
    <t>Providing and fixing reception desk of approved design and dimensions, made with high-quality plywood / MDF board with laminate finish, including all necessary framing, supports, and accessories, complete as per drawings and instructions of Engineer-in-Charge.</t>
  </si>
  <si>
    <t>8.1.01</t>
  </si>
  <si>
    <t>18mm Block Board  4ft x 8ft</t>
  </si>
  <si>
    <t>8.1.02</t>
  </si>
  <si>
    <t>18mm Groved Block Board  4ft x 8ft</t>
  </si>
  <si>
    <t>8.1.03</t>
  </si>
  <si>
    <t>Laminated 8mm Glass</t>
  </si>
  <si>
    <t>8.1.04</t>
  </si>
  <si>
    <t>Teak</t>
  </si>
  <si>
    <t>m</t>
  </si>
  <si>
    <t>8.1.05</t>
  </si>
  <si>
    <t>Screws &amp; Pins</t>
  </si>
  <si>
    <t>LS</t>
  </si>
  <si>
    <t>8.1.06</t>
  </si>
  <si>
    <t>MS concealed brackets</t>
  </si>
  <si>
    <t>8.1.07</t>
  </si>
  <si>
    <t>Anchor bolt 8mm</t>
  </si>
  <si>
    <t>8.1.00</t>
  </si>
  <si>
    <t>SAMPLE COLLECTION AND STAFF ENTRY DOOR</t>
  </si>
  <si>
    <t>Providing and fixing powder-coated aluminium door (180° openable) with adjacent fixed glass panel, using approved aluminium sections and 6mm thick toughened glass (clear/frosted), complete with hinges, handle, lock, door closer/floor spring, gaskets, and fittings, including fabrication, installation, and sealing, as per drawings and instructions of the Engineer-in-Charge.</t>
  </si>
  <si>
    <t>8.2.00</t>
  </si>
  <si>
    <t>STORAGE CABINET</t>
  </si>
  <si>
    <t>Providing and fixing storage cabinet made of 18mm thick block board, finished with laminate on all surfaces, including shelves, shutters, hinges, handles, and locks, complete with all fittings, installation, and finishing as per drawings and Engineer-in-Charge instructions.</t>
  </si>
  <si>
    <t>8.2.1</t>
  </si>
  <si>
    <t>8.2.2</t>
  </si>
  <si>
    <t>9mm Foam Board 4 ft x 8 ft</t>
  </si>
  <si>
    <t>8.2.3</t>
  </si>
  <si>
    <t>8.2.4</t>
  </si>
  <si>
    <t>Door Hinges</t>
  </si>
  <si>
    <t>8.2.5</t>
  </si>
  <si>
    <t>Door Handle</t>
  </si>
  <si>
    <t>8.2.6</t>
  </si>
  <si>
    <t>8.2.7</t>
  </si>
  <si>
    <t>Push button</t>
  </si>
  <si>
    <t>8.2.8</t>
  </si>
  <si>
    <t>Supports</t>
  </si>
  <si>
    <t>8.3.00</t>
  </si>
  <si>
    <t>BENCH CHAIR</t>
  </si>
  <si>
    <t>8.3.01</t>
  </si>
  <si>
    <t>Providing and supplying bench chair with 4 seating capacity, made of MS powder-coated frame with moulded plastic / cushioned seats and backrest (approved design), fixed firmly to the frame, including armrests (if required), complete with all fittings, labour, transportation, and installation as per Engineer-in-Charge instructions.</t>
  </si>
  <si>
    <t>8.4.00</t>
  </si>
  <si>
    <t>BENCH SEATING 1</t>
  </si>
  <si>
    <t>8.4.1</t>
  </si>
  <si>
    <t>Providing and fixing seating unit with plantation box, made of timber framing and 18mm thick block board, finished with laminate, including seating cushion of approved fabric and density, and integrated plantation box, complete with all fittings, labour, installation, and finishing as per Engineer-in-Charge instructions.</t>
  </si>
  <si>
    <t>8.5.00</t>
  </si>
  <si>
    <t>BENCH SEATING 2</t>
  </si>
  <si>
    <t>8.5.01</t>
  </si>
  <si>
    <t>Providing and fixing seating unit, made of timber framing and 18mm thick block board, finished with laminate, including seating cushion of approved fabric and density complete with all fittings, labour, installation, and finishing as per Engineer-in-Charge instructions.</t>
  </si>
  <si>
    <t>8.6.00</t>
  </si>
  <si>
    <t>SAMPLE COLLECTION AREA COUNTER</t>
  </si>
  <si>
    <t>8.6.01</t>
  </si>
  <si>
    <t>Providing and fixing counter with cabinet, made of 18mm block board with laminate finish, including stainless steel sink, CP tap, wall-mounted mirror, and all necessary fittings, plumbing, installation, and finishing as per Engineer-in-Charge instructions.</t>
  </si>
  <si>
    <t>8.6.02</t>
  </si>
  <si>
    <t>8.6.03</t>
  </si>
  <si>
    <t>8.6.04</t>
  </si>
  <si>
    <t>8.6.05</t>
  </si>
  <si>
    <t>8.6.06</t>
  </si>
  <si>
    <t>8.6.07</t>
  </si>
  <si>
    <t>8.6.08</t>
  </si>
  <si>
    <t>8.6.09</t>
  </si>
  <si>
    <t>Sink with Tap</t>
  </si>
  <si>
    <t>8.6.10</t>
  </si>
  <si>
    <t>Mirror</t>
  </si>
  <si>
    <t>8.6.11</t>
  </si>
  <si>
    <t>Counter top stone</t>
  </si>
  <si>
    <t>m2</t>
  </si>
  <si>
    <t>8.7.00</t>
  </si>
  <si>
    <t>INDOOR WATER FEATURE</t>
  </si>
  <si>
    <t>8.7.01</t>
  </si>
  <si>
    <t>Providing and installing indoor water feature of approved design and size, including water tank/reservoir, decorative finish, and submersible pump with piping and electrical connections, complete with all fittings, testing, commissioning, and finishing as per Engineer-in-Charge instructions.</t>
  </si>
  <si>
    <t>8.8.00</t>
  </si>
  <si>
    <t>DOUBLE VANITY</t>
  </si>
  <si>
    <t>8.8.01</t>
  </si>
  <si>
    <t>8.8.02</t>
  </si>
  <si>
    <t>8.8.03</t>
  </si>
  <si>
    <t>8.8.04</t>
  </si>
  <si>
    <t>8.8.05</t>
  </si>
  <si>
    <t>8.8.06</t>
  </si>
  <si>
    <t>8.8.07</t>
  </si>
  <si>
    <t>8.8.08</t>
  </si>
  <si>
    <t>8.8.09</t>
  </si>
  <si>
    <t>8.8.10</t>
  </si>
  <si>
    <t>8.8.11</t>
  </si>
  <si>
    <t>8.8.12</t>
  </si>
  <si>
    <t>8.8.13</t>
  </si>
  <si>
    <t>8.9.00</t>
  </si>
  <si>
    <t>COORDINATOR ROOM DESK AND SHELVES</t>
  </si>
  <si>
    <t>8.9.01</t>
  </si>
  <si>
    <t>The Tv console is constructed with 18mm thick block board panels, cut and assembled into an L-shape to fit neatly into a corner or against two adjoining walls. The vertical sides, back supports, and horizontal shelves are all made from the same block board to maintain uniform strength and appearance. The edges can be finished with PVC edge banding or polished veneer for durability and a neat look. The unit can be either floor-mounted or wall-mounted depending on design requirements, with adjustable or fixed shelves for books, files, and display items.</t>
  </si>
  <si>
    <t>8.9.02</t>
  </si>
  <si>
    <t>8.9.03</t>
  </si>
  <si>
    <t>9mm  Foam board 4 ft x 8 ft</t>
  </si>
  <si>
    <t>8.9.04</t>
  </si>
  <si>
    <t>8.9.05</t>
  </si>
  <si>
    <t>8.10.00</t>
  </si>
  <si>
    <t>STORAGE CABINET 1</t>
  </si>
  <si>
    <t>8.10.01</t>
  </si>
  <si>
    <t>Providing and fixing storage cabinet of approved size and design, made of 18mm thick block board for all sides, shelves, and shutters, finished with 1.0 mm thick laminate externally and 0.8 mm laminate internally (approved color and texture), with edges provided with 2mm PVC lipping. The cabinet shall include adjustable shelves, and shutters fitted with SS hinges, handles, locks, and magnetic catch / soft close fittings. The work includes all necessary hardware, fittings, labour, transportation, installation, and finishing, complete in all respects as per drawings and instructions of the Engineer-in-Charge.</t>
  </si>
  <si>
    <t>8.10.02</t>
  </si>
  <si>
    <t>8.10.03</t>
  </si>
  <si>
    <t>8.10.04</t>
  </si>
  <si>
    <t>Drawer Hinges</t>
  </si>
  <si>
    <t>8.10.05</t>
  </si>
  <si>
    <t>Drawer Handle</t>
  </si>
  <si>
    <t>8.10.06</t>
  </si>
  <si>
    <t>8.11.00</t>
  </si>
  <si>
    <t>STORAGE CABINET 2</t>
  </si>
  <si>
    <t>8.11.01</t>
  </si>
  <si>
    <t>Providing and fixing storage cabinet of approved size and design, made of 18mm thick block board for all sides, and shutters, finished with 1.0 mm thick laminate externally and 0.8 mm laminate internally (approved color and texture), with edges provided with 2mm PVC lipping. The cabinet shall include adjustable shelves, and shutters fitted with SS hinges, handles, locks, and magnetic catch / soft close fittings. The work includes all necessary hardware, fittings, labour, transportation, installation, and finishing, complete in all respects as per drawings and instructions of the Engineer-in-Charge.</t>
  </si>
  <si>
    <t>8.11.02</t>
  </si>
  <si>
    <t>8.11.03</t>
  </si>
  <si>
    <t>8.11.04</t>
  </si>
  <si>
    <t>8.11.05</t>
  </si>
  <si>
    <t>8.11.06</t>
  </si>
  <si>
    <t>8.11.07</t>
  </si>
  <si>
    <t>8.11.08</t>
  </si>
  <si>
    <t>8.11.09</t>
  </si>
  <si>
    <t>8.11.10</t>
  </si>
  <si>
    <t>8.12.00</t>
  </si>
  <si>
    <t>SAMPLE REGISTRATION DESK DESK</t>
  </si>
  <si>
    <t>8.12.01</t>
  </si>
  <si>
    <t>8.12.02</t>
  </si>
  <si>
    <t>8.12.03</t>
  </si>
  <si>
    <t>8.12.04</t>
  </si>
  <si>
    <t>8.12.05</t>
  </si>
  <si>
    <t>8.12.06</t>
  </si>
  <si>
    <t>8.13.00</t>
  </si>
  <si>
    <t>PHLEBOTOMY CUBICLE</t>
  </si>
  <si>
    <t>8.13.01</t>
  </si>
  <si>
    <t>Providing and fixing phlebotomy cubicle of approved size and design, made with powder-coated aluminium frame and glass partitions (clear/frosted toughened glass), including door with necessary fittings. The cubicle shall include 1 office chair and 1 patient chair, complete with all materials, fittings, labour, installation, and finishing as per Engineer-in-Charge instructions.</t>
  </si>
  <si>
    <t>8.14.00</t>
  </si>
  <si>
    <t>HAND &amp; EYE WASH STAND</t>
  </si>
  <si>
    <t>8.14.01</t>
  </si>
  <si>
    <t>Providing and fixing hand &amp; eye wash cabinet, consisting of small base cabinet made of 18mm block board with laminate finish, including stainless steel sink with CP tap and eye wash provision, complete with all fittings, plumbing connections, labour, installation, and finishing as per Engineer-in-Charge instructions.</t>
  </si>
  <si>
    <t>8.14.02</t>
  </si>
  <si>
    <t>8.14.03</t>
  </si>
  <si>
    <t>8.14.04</t>
  </si>
  <si>
    <t>8.14.05</t>
  </si>
  <si>
    <t>8.14.06</t>
  </si>
  <si>
    <t>8.14.07</t>
  </si>
  <si>
    <t>8.14.08</t>
  </si>
  <si>
    <t>8.14.09</t>
  </si>
  <si>
    <t>8.14.10</t>
  </si>
  <si>
    <t>8.14.11</t>
  </si>
  <si>
    <t>8.14.12</t>
  </si>
  <si>
    <t>8.15.00</t>
  </si>
  <si>
    <t>STAFF ROOM STORAGE CABINET</t>
  </si>
  <si>
    <t>8.15.01</t>
  </si>
  <si>
    <t>8.15.02</t>
  </si>
  <si>
    <t>8.15.03</t>
  </si>
  <si>
    <t>8.15.04</t>
  </si>
  <si>
    <t>8.15.05</t>
  </si>
  <si>
    <t>8.15.06</t>
  </si>
  <si>
    <t>8.15.07</t>
  </si>
  <si>
    <t>8.15.08</t>
  </si>
  <si>
    <t>8.15.09</t>
  </si>
  <si>
    <t>8.15.10</t>
  </si>
  <si>
    <t>8.15.11</t>
  </si>
  <si>
    <t>Tiles work</t>
  </si>
  <si>
    <t>8.15.12</t>
  </si>
  <si>
    <t>8.16.00</t>
  </si>
  <si>
    <t>DINING TABLE</t>
  </si>
  <si>
    <t>8.16.01</t>
  </si>
  <si>
    <t>Providing and supplying dining table with 6 chairs, made of solid wood / engineered wood structure with finished table top (laminate / veneer / glass as approved), including 6 matching chairs with cushioned seats and backrest, complete with all materials, labour, transportation, and installation as per Engineer-in-Charge instructions.</t>
  </si>
  <si>
    <t>8.17.00</t>
  </si>
  <si>
    <t>WALLMOUNT SHELVES</t>
  </si>
  <si>
    <t>8.17.01</t>
  </si>
  <si>
    <t>Providing and fixing storage cabinet made of 18mm thick block board, finished with laminate on all surfaces, including shelves, complete with all fittings, installation, and finishing as per drawings and Engineer-in-Charge instructions.</t>
  </si>
  <si>
    <t>8.17.02</t>
  </si>
  <si>
    <t>8.17.03</t>
  </si>
  <si>
    <t>8.17.04</t>
  </si>
  <si>
    <t>8.18.00</t>
  </si>
  <si>
    <t>PLANTER BOX</t>
  </si>
  <si>
    <t>8.18.01</t>
  </si>
  <si>
    <t>Providing and fixing planter box with internal frame, finished with 18mm thick block board, including laminate/polish finish, waterproofing, and all necessary fittings, complete as per site requirements.</t>
  </si>
  <si>
    <t>8.19.00</t>
  </si>
  <si>
    <t>PLANTER BOX 1</t>
  </si>
  <si>
    <t>8.19.01</t>
  </si>
  <si>
    <t>8.20.00</t>
  </si>
  <si>
    <t>PLANTER BOX 2</t>
  </si>
  <si>
    <t>8.20.01</t>
  </si>
  <si>
    <t>8.21.00</t>
  </si>
  <si>
    <t>WATER FOUNTAIN</t>
  </si>
  <si>
    <t>8.21.01</t>
  </si>
  <si>
    <t>Providing and installing indoor water fountain comprising water reservoir/basin, vertical water distribution pipes, tiered outlets, and recirculating pump system, finished with approved materials, including all necessary plumbing connections, fittings, waterproofing, electrical connections, and accessories, complete in all respects as per design and site requirements.</t>
  </si>
  <si>
    <t>8.22.00</t>
  </si>
  <si>
    <t>WALL PANEL TYPE 2</t>
  </si>
  <si>
    <t>8.22.01</t>
  </si>
  <si>
    <t>Providing and fixing solid wall panels of approved make and quality, factory manufactured, with tongue and groove joints, erected in position as per approved drawings, including necessary cutting, trimming, alignment, fixing with suitable adhesive/mortar, mechanical fasteners, complete in all respects including finishing of joints, curing (if required), scaffolding, and cleaning. Rate shall be inclusive of all materials, labour, tools, and consumables required for proper completion of work</t>
  </si>
  <si>
    <t>8.23.01</t>
  </si>
  <si>
    <t>WALL PANEL TYPE 3</t>
  </si>
  <si>
    <t>TOTAL OF BILL №: 08 - Carried Over To Summary</t>
  </si>
  <si>
    <t>9.0.00</t>
  </si>
  <si>
    <t>Bill №: 09 - PAINTING &amp; DECORATIONS</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</si>
  <si>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</si>
  <si>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</si>
  <si>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9.1.00</t>
  </si>
  <si>
    <t>WALL PAINTING</t>
  </si>
  <si>
    <t>Emulsion paint finish including putty application on brick walls as specified (INTERNAL SURFACES)</t>
  </si>
  <si>
    <t>9.1.01</t>
  </si>
  <si>
    <t>9.1.02</t>
  </si>
  <si>
    <t>Interior Wall sealer</t>
  </si>
  <si>
    <t>Ltr</t>
  </si>
  <si>
    <t>9.1.03</t>
  </si>
  <si>
    <t>Interior Putty</t>
  </si>
  <si>
    <t>Kg</t>
  </si>
  <si>
    <t>9.1.04</t>
  </si>
  <si>
    <t>Emulsion Paint</t>
  </si>
  <si>
    <t>9.2.00</t>
  </si>
  <si>
    <t>CEILING PAINTING</t>
  </si>
  <si>
    <t>Selected paint finish including putty application on ceiling as specified (CEILING)</t>
  </si>
  <si>
    <t>9.2.01</t>
  </si>
  <si>
    <t>9.2.02</t>
  </si>
  <si>
    <t>9.2.03</t>
  </si>
  <si>
    <t>9.2.04</t>
  </si>
  <si>
    <t>TOTAL OF BILL №: 09 - Carried Over To Summary</t>
  </si>
  <si>
    <t>10.0.00</t>
  </si>
  <si>
    <t>Bill №: 10 -  WALKWAYS AND BALUSTRADES</t>
  </si>
  <si>
    <t>Rates shall include for: all fabrication work, welding, marking, drilling for bolts incl. those securing timbers, steel plates, bolts, nuts and any type of washer, riveted work, counter sinking and tapping for bolts or machine screws.</t>
  </si>
  <si>
    <t>Rates shall include for fabrication and erection and temporary supports and fixing into position.</t>
  </si>
  <si>
    <t>10.1.00</t>
  </si>
  <si>
    <t>RAMP  RAILING</t>
  </si>
  <si>
    <t>Balcony handrail at 900mm height as per drawing</t>
  </si>
  <si>
    <t>10.1.01</t>
  </si>
  <si>
    <t>TOTAL OF BILL №: 10 - Carried Over To Summary</t>
  </si>
  <si>
    <t>11.0.00</t>
  </si>
  <si>
    <t>Bill №:11 - MECHANICAL &amp; ELECTRICAL SERVICES</t>
  </si>
  <si>
    <t>Design, provide and  install electrical network for the entire building complete in accordance to standards set by the local governing body STELCO/FENAKA</t>
  </si>
  <si>
    <t>The following items and description and the drawings are given as a guidance as to the nature of the information required to be returned by the contractor. Should they not be appropriate the contractor should provide a similar BOQ using the Additions/Ommisions sheets provided at the back of this BOQ.</t>
  </si>
  <si>
    <t>The cost shall include for: screws, nails, bolts, nuts, standard cable fixing or supporting clips, brackets, straps, rivets, plugs and all incidental accessories.</t>
  </si>
  <si>
    <t>Rate shall include for necessary chasings, trenching, conduits, cables, cable trays, fittings and clips, cutting holes and chases in brick work/ block work/ concrete work complete with all necessary accessories such as sockets, connections, cable glands and boxes, hardware clips, soldering and jointing materials etc., for proper installing and laying of cables.</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</si>
  <si>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</si>
  <si>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</si>
  <si>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</si>
  <si>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 xml:space="preserve">(h) </t>
  </si>
  <si>
    <t>All under ground cables directly buried in ground/run in trenches to be properly laid and covered with cable tiles/trench covers. Rate for under ground cables shall include for all necessary excavation, sand layers, concrete tiles, warning strips and back filling with approved quality earth properly compacted, hot dipped galvenized brackets for trenches, accessories, etc as applicable.</t>
  </si>
  <si>
    <t xml:space="preserve">(i) </t>
  </si>
  <si>
    <t>The contractors are requested to refer Conditions of Contract, Special Conditions of Contract, Drawings and Specification and other relevant documents related to this tender prior to pricing of the following items</t>
  </si>
  <si>
    <t xml:space="preserve">(j) </t>
  </si>
  <si>
    <t xml:space="preserve">The contractor shall provide a schedule of all builder's work in connection with details of such items as necessary, along with the tender.  </t>
  </si>
  <si>
    <t xml:space="preserve">(k) </t>
  </si>
  <si>
    <t>Rates for materials/ plants/ equipments not approved for duty free facilities to be quoted on duty paid basis.</t>
  </si>
  <si>
    <t xml:space="preserve">(l) </t>
  </si>
  <si>
    <t>All equipments shall be guaranteed for a period of 12 months from the date of commissioning or date of practical completion of the project which ever later</t>
  </si>
  <si>
    <t xml:space="preserve">(m) </t>
  </si>
  <si>
    <t>The rate shall include for insurance during handling, rehandling, transport, storage until ready for installation, delivery of equipments up to the point of installation and until handing over.</t>
  </si>
  <si>
    <t xml:space="preserve">(n) </t>
  </si>
  <si>
    <t>The rates shall include for comprehensive maintenance during defects liability period of 12 months from the date of handing over</t>
  </si>
  <si>
    <t xml:space="preserve">(o) </t>
  </si>
  <si>
    <t>The tenderer shall submit the following information on the  items/equipments quoted for together with the tender.</t>
  </si>
  <si>
    <t>a.  make</t>
  </si>
  <si>
    <t>b.  model No.</t>
  </si>
  <si>
    <t>c.  technical data</t>
  </si>
  <si>
    <t>d.  country of manufacture</t>
  </si>
  <si>
    <t>e.  delivery period</t>
  </si>
  <si>
    <t>f.   lead time for manufacturing.</t>
  </si>
  <si>
    <t>g.  port of shipping</t>
  </si>
  <si>
    <t>h.  CIF value of each item in foreign currency.</t>
  </si>
  <si>
    <t xml:space="preserve">j.   Optional items and their additional  cost. (additional cost </t>
  </si>
  <si>
    <t xml:space="preserve">     to be submitted separately)</t>
  </si>
  <si>
    <t xml:space="preserve">k.  Schedule of items to be carried out by others connected to </t>
  </si>
  <si>
    <t xml:space="preserve">     installation of  generators/transformers/Electrical panels </t>
  </si>
  <si>
    <t xml:space="preserve">     such as some builders work  and electrical connection.</t>
  </si>
  <si>
    <t>l.   Details of all special features</t>
  </si>
  <si>
    <t>m. schedule attached to specification.</t>
  </si>
  <si>
    <t xml:space="preserve">(p) </t>
  </si>
  <si>
    <t>Rate for all electrical panels shall include for supply and installation of all necessary MCCBs, MCBS, EFRs, ELCBs, auxiliary contacts, Voltmeters, ammeters, Digital analyser,kWh meters, indicator lamps, selector switches, copper bus bars, inter locks, aligning and grounding of the panel, inter connectors, internal wiring connections to switch gear,steel channels and necessary hardware fixing insulating materials,all in fully enclosed metal clad panels and distribution boards completed as shown in drawing. They shall comply with the specifications andI.E.E.regulations and be complete to working order to the approval of local authorities.</t>
  </si>
  <si>
    <t xml:space="preserve">(q) </t>
  </si>
  <si>
    <t xml:space="preserve">Rate shall include for supply, installation, maintaining, testing and commissioning of the system for power and lighting according to drawings and specifications to working order. </t>
  </si>
  <si>
    <t xml:space="preserve">(r) </t>
  </si>
  <si>
    <t>All materials, equipment wiring shall confirm to local codes, specifications, standards/latest I.E.E. regulations ( BS 7671 ).</t>
  </si>
  <si>
    <t>11.2.00</t>
  </si>
  <si>
    <t>MAIN DISTRIBUTION, SUB DISTRIBUTION AND DISTRIBUTION SYSTEM</t>
  </si>
  <si>
    <t>Distribution Boards ( DB )</t>
  </si>
  <si>
    <t xml:space="preserve">Distribution Panel for each floor as shown on the drawing, complete with all incoming and outgoing MCBs, RCCBs, etc any other item required to working order, wall mounted wall mount steel powder coated, IP44 enclouser with neutral link, earth bar and required accessories, all complete as per the specifications &amp; drawings.  </t>
  </si>
  <si>
    <t>11.2.01</t>
  </si>
  <si>
    <t xml:space="preserve">AC Distribution Boards </t>
  </si>
  <si>
    <t>11.2.02</t>
  </si>
  <si>
    <t>Light Distribution Boards Waiting area 1 phase</t>
  </si>
  <si>
    <t>11.2.03</t>
  </si>
  <si>
    <t>Power Distribution Boards Waiting area 3 phase</t>
  </si>
  <si>
    <t>11.2.04</t>
  </si>
  <si>
    <t xml:space="preserve">Inverter Distribution Boards </t>
  </si>
  <si>
    <t>11.2.05</t>
  </si>
  <si>
    <t>Power Distribution Boards Phlebotomy area 3 phase</t>
  </si>
  <si>
    <t>11.2.06</t>
  </si>
  <si>
    <t>11.2.07</t>
  </si>
  <si>
    <t>Power Distribution Boards Supply Laying &amp; termination of 4c x 10mm²</t>
  </si>
  <si>
    <t>11.2.08</t>
  </si>
  <si>
    <t>AC Distribution Boards Supply Laying &amp; termination of 4c x 16mm²</t>
  </si>
  <si>
    <t>11.2.09</t>
  </si>
  <si>
    <t>Light Distribution Boards Supply Laying &amp; termination of 2c x 6mm²</t>
  </si>
  <si>
    <t>11.2.10</t>
  </si>
  <si>
    <t>Inverter Distribution Boards Supply Laying &amp; termination of 2c x 6mm²</t>
  </si>
  <si>
    <t>MAIN / SUB CABLING</t>
  </si>
  <si>
    <t>All under ground cables directly buried in ground/ in the trenches as appilcable, to be laid properly and covered with cable tiles, protection tapes, etc for mechanical protection, PVC sleeves may use if required. Rate shall include for all necessary works/accessories such as excavation, sand layers, cable tiles, warning strips and back filling with approved quality earth,properly compacted, to the satisfication of the Engineer.</t>
  </si>
  <si>
    <t>All above ground cables shall be laid on cable tray/ trucnking /conduits as appilcable and covered by tray covers, etc. for mechanical protection. PVC sleeves may use if required. Rate shall include for all necessary works/ accessories such as galvernized brackets, supporting materials, fittings, nails, cable ties, earthing, etc, trays shall be of required sizes, GI powder coated, and shotted, to the satisfication of Engineer</t>
  </si>
  <si>
    <t>11.3.00</t>
  </si>
  <si>
    <t>GENERAL EARTHING</t>
  </si>
  <si>
    <t>11.3.01</t>
  </si>
  <si>
    <t>11.4.00</t>
  </si>
  <si>
    <t>POINT WIRING AND FITTINGS</t>
  </si>
  <si>
    <t>Rate shall include for supply &amp; installation of cable, conduits for point wiring in concealed installations including lights,switches, power outlet,data points,isolators, etc, all as specified in the drawing</t>
  </si>
  <si>
    <t>15 A power socket to 1 Circuit, 13 A x 2 power socket to 1 Circuit and 6 light to 1 Circuit,</t>
  </si>
  <si>
    <t>11.4.01</t>
  </si>
  <si>
    <t>Supply and Installation of 2 x 1C 1.5mm2 PVC/PVC/Cu + 2.5mm2 PVC/Cu earth cable c/w uPVC conduit, junction boxes etc. for lights and switches point wiring</t>
  </si>
  <si>
    <t>11.4.02</t>
  </si>
  <si>
    <t>Supply and Installation of 2 x 1C 2.5mm2 PVC/PVC/Cu + 2.5mm2 PVC/Cu  earth cable c/w uPVC conduit, junction boxes,ethernet cables, RJ45 Connectors, VGA cables etc. for the  Socket outlets point wiring</t>
  </si>
  <si>
    <t>11.4.03</t>
  </si>
  <si>
    <t>AC Power Supply and Installation of 2 x 1C 2.5mm2 PVC/PVC/Cu + 4mm2 PVC/Cu  earth cable c/w uPVC conduit, junction boxes, for the  Socket outlets point wiring</t>
  </si>
  <si>
    <t>11.5.00</t>
  </si>
  <si>
    <t>FIXTURES</t>
  </si>
  <si>
    <t xml:space="preserve">Rate shall include supply and installation of following lighting fixtures, socket outlets as specified and detailed, fixed in position including all fixing accessories, supports and connect to power, under following conditions </t>
  </si>
  <si>
    <t xml:space="preserve">1. All bathrooms, out door light fixtures shall be IP65 </t>
  </si>
  <si>
    <t>2. All switches &amp; sockets shall be ABB or equivalent brand.</t>
  </si>
  <si>
    <t>LIGHTS AND SWITCHES</t>
  </si>
  <si>
    <t>11.5.01</t>
  </si>
  <si>
    <t>Rectangle Ceiling light 18W LED</t>
  </si>
  <si>
    <t>11.5.02</t>
  </si>
  <si>
    <t>150mm Ceiling light 18W LED</t>
  </si>
  <si>
    <t>11.5.03</t>
  </si>
  <si>
    <t>Exhaust Fan</t>
  </si>
  <si>
    <t>11.5.04</t>
  </si>
  <si>
    <t>Light switch (1 G)</t>
  </si>
  <si>
    <t>11.5.05</t>
  </si>
  <si>
    <t>Light switch (2 G)</t>
  </si>
  <si>
    <t>11.5.06</t>
  </si>
  <si>
    <t>Light switch (3 G)</t>
  </si>
  <si>
    <t>11.5.07</t>
  </si>
  <si>
    <t>Light switch (4 G)</t>
  </si>
  <si>
    <t>SOCKETS</t>
  </si>
  <si>
    <t>11.5.08</t>
  </si>
  <si>
    <t>A twin sockets</t>
  </si>
  <si>
    <t>11.5.09</t>
  </si>
  <si>
    <t>A sockets</t>
  </si>
  <si>
    <t>11.5.10</t>
  </si>
  <si>
    <t>ICT</t>
  </si>
  <si>
    <t>11.5.11</t>
  </si>
  <si>
    <t>CAT6 data point (Main Counter)</t>
  </si>
  <si>
    <t>11.5.12</t>
  </si>
  <si>
    <t>CAT6 data point (Counters)</t>
  </si>
  <si>
    <t>11.5.13</t>
  </si>
  <si>
    <t>CAT6 data point (Cordinator Room)</t>
  </si>
  <si>
    <t>11.5.14</t>
  </si>
  <si>
    <t>CAT6 data point (Procedure Room)</t>
  </si>
  <si>
    <t>11.5.15</t>
  </si>
  <si>
    <t>CAT6 data point (Sample Registration Room)</t>
  </si>
  <si>
    <t>11.5.16</t>
  </si>
  <si>
    <t>CAT6 data point for Camera (Ceiling)</t>
  </si>
  <si>
    <t>11.5.17</t>
  </si>
  <si>
    <t>CAT6 data point for Wifi AP (Ceiling)</t>
  </si>
  <si>
    <t>11.5.18</t>
  </si>
  <si>
    <t>CAT6 data point for Electronic Lock System</t>
  </si>
  <si>
    <t>11.5.19</t>
  </si>
  <si>
    <t>CAT6 data point for Queue TV (Wall)</t>
  </si>
  <si>
    <t>11.5.20</t>
  </si>
  <si>
    <t>CAT6 data point for Queue Kiosk (Floor)</t>
  </si>
  <si>
    <t>11.5.21</t>
  </si>
  <si>
    <t>CAT6 data point for Electronic Lock System (Main Door)</t>
  </si>
  <si>
    <t>11.5.22</t>
  </si>
  <si>
    <t>Salto XS4 Mullion Reader Mifare/BLE - Black</t>
  </si>
  <si>
    <t>no</t>
  </si>
  <si>
    <t>11.5.23</t>
  </si>
  <si>
    <t>Soca SI-85 Infrared Touchless Sensor Exit Button</t>
  </si>
  <si>
    <t>11.5.24</t>
  </si>
  <si>
    <t>Salto 2 Reader Control Unit</t>
  </si>
  <si>
    <t>11.5.25</t>
  </si>
  <si>
    <t>Soca SD-30 Armored Door Loop</t>
  </si>
  <si>
    <t>11.5.26</t>
  </si>
  <si>
    <t>Soca SL-130U Electric Dead Bolt Lock with Key (All purpose type)</t>
  </si>
  <si>
    <t>11.5.27</t>
  </si>
  <si>
    <t>Camera 6 MP (Hikvision)</t>
  </si>
  <si>
    <t>11.5.28</t>
  </si>
  <si>
    <t>WD 12TB Purple Pro Surveillance Hard Drive</t>
  </si>
  <si>
    <t>11.5.29</t>
  </si>
  <si>
    <t>9u Switch Rack with 48 port Patch Panel</t>
  </si>
  <si>
    <t>11.5.30</t>
  </si>
  <si>
    <t>Network switch (Huawei :Model: S5735-L48LP4S-A-V2) poe 48 port 10G</t>
  </si>
  <si>
    <t>11.5.31</t>
  </si>
  <si>
    <t>Cisco Meraki (MR44) Wifi AP</t>
  </si>
  <si>
    <t>TOTAL OF BILL №: 11 - Carried Over To Summary</t>
  </si>
  <si>
    <t>12.0.00</t>
  </si>
  <si>
    <t>Bill №: 12 - PLUMBING</t>
  </si>
  <si>
    <t>12.01.00</t>
  </si>
  <si>
    <t>Rates shall include for sockets, running joints, connectors, elbows, junctions, valves, reducers, expansion joints, backnuts and similar, incidental fitting, clips saddles, brackets, straps, hangers, screws, nails and fixing complete, including cutting and forming holes, excavating, laying pipes and backfilling trenches.</t>
  </si>
  <si>
    <t>All pipe work and fittings shall be high pressure PVC.</t>
  </si>
  <si>
    <t>Rates shall include for supply and fixing of all pipes.</t>
  </si>
  <si>
    <t>All sanitary fixtures used shall be of superior quality and approved by the architect/consultant on submission of samples.</t>
  </si>
  <si>
    <t>12.1.01</t>
  </si>
  <si>
    <t>Water booster pump</t>
  </si>
  <si>
    <t>12.2.01</t>
  </si>
  <si>
    <t>WATER SUPPLY</t>
  </si>
  <si>
    <t>Provide and fix UPVC high pressure pipes including piping, connections, fittings, valves, excavations, ducting, fixing with brackets and leak testing.</t>
  </si>
  <si>
    <t>12.2.02</t>
  </si>
  <si>
    <t>Water Connection</t>
  </si>
  <si>
    <t>INTERNAL PLUMBING - FRESH WATER SUPPLY PIPE</t>
  </si>
  <si>
    <t>12.2.03</t>
  </si>
  <si>
    <t>Note: Internal plumbing to all toilets and kitchen including supply and laying of pipes.</t>
  </si>
  <si>
    <t>EXTERNAL PLUMBING</t>
  </si>
  <si>
    <t>12.2.04</t>
  </si>
  <si>
    <t>All pipe works under groundfloor screed/slab to be laid for Waste water, sewage, fresh water and well water connection.</t>
  </si>
  <si>
    <t>12.2.05</t>
  </si>
  <si>
    <t>Waste water and sewage connection from all the toilets including the necessary catch pits and manholes as necessary. Rates shall include for supply and laying of pipes including clean-outs as necessary.</t>
  </si>
  <si>
    <t>12.2.06</t>
  </si>
  <si>
    <t>Water connection to all toilets. Rate shall include for supply and laying of pipes.</t>
  </si>
  <si>
    <t>12.3.00</t>
  </si>
  <si>
    <t>DISCHARGE WORK</t>
  </si>
  <si>
    <t>12.3.01</t>
  </si>
  <si>
    <t>Provide and fix UPVC pipes including vent pipes, vent cowls, cleaning eye, connections, fittings, valves, excavations, ducting, fixing with brackets, connecting to proposed septic tank and leak testing.</t>
  </si>
  <si>
    <t>12.4.00</t>
  </si>
  <si>
    <t>12.4.01</t>
  </si>
  <si>
    <t>Complete installation, cleaning and testing of:</t>
  </si>
  <si>
    <t>12.4.02</t>
  </si>
  <si>
    <t>Wash basin</t>
  </si>
  <si>
    <t>12.4.03</t>
  </si>
  <si>
    <t>Wash basin tap</t>
  </si>
  <si>
    <t>12.4.04</t>
  </si>
  <si>
    <t>Muslim shower with stop valve</t>
  </si>
  <si>
    <t>12.4.05</t>
  </si>
  <si>
    <t>Soap holder</t>
  </si>
  <si>
    <t>12.4.06</t>
  </si>
  <si>
    <t>Floor Drain</t>
  </si>
  <si>
    <t>12.4.07</t>
  </si>
  <si>
    <t>mm Face Mirror</t>
  </si>
  <si>
    <t>12.4.08</t>
  </si>
  <si>
    <t>Water Closet</t>
  </si>
  <si>
    <t>12.4.09</t>
  </si>
  <si>
    <t>mm Counter top with tile finish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</si>
</sst>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0_-;\-* #,##0.00_-;_-* &quot;-&quot;??_-;_-@_-"/>
    <numFmt numFmtId="165" formatCode="_(&quot;MRF&quot;* #,##0.00_);_(&quot;MRF&quot;* \(#,##0.00\);_(&quot;MRF&quot;* &quot;-&quot;??_);_(@_)"/>
    <numFmt numFmtId="166" formatCode="0.0"/>
  </numFmts>
  <fonts count="3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1"/>
      <name val="Calibri"/>
      <family val="2"/>
      <scheme val="minor"/>
    </font>
    <font>
      <b/>
      <sz val="11"/>
      <color theme="1"/>
      <name val="Calibri"/>
      <family val="2"/>
      <scheme val="minor"/>
    </font>
    <font>
      <sz val="12"/>
      <color theme="1"/>
      <name val="Calibri"/>
      <family val="2"/>
      <scheme val="minor"/>
    </font>
    <font>
      <b/>
      <sz val="12"/>
      <name val="Calibri"/>
      <family val="2"/>
      <scheme val="minor"/>
    </font>
    <font>
      <b/>
      <i/>
      <sz val="14"/>
      <color theme="1"/>
      <name val="Calibri"/>
      <family val="2"/>
      <scheme val="minor"/>
    </font>
    <font>
      <b/>
      <sz val="20"/>
      <color theme="1"/>
      <name val="Calibri"/>
      <family val="2"/>
      <scheme val="minor"/>
    </font>
    <font>
      <sz val="10"/>
      <name val="Calibri"/>
      <family val="2"/>
      <scheme val="minor"/>
    </font>
    <font>
      <sz val="20"/>
      <color theme="1"/>
      <name val="Calibri"/>
      <family val="2"/>
      <scheme val="minor"/>
    </font>
    <font>
      <b/>
      <sz val="11"/>
      <color indexed="8"/>
      <name val="Calibri"/>
      <family val="2"/>
      <scheme val="minor"/>
    </font>
    <font>
      <b/>
      <sz val="10"/>
      <name val="Calibri"/>
      <family val="2"/>
      <scheme val="minor"/>
    </font>
    <font>
      <sz val="8"/>
      <name val="Arial"/>
      <family val="2"/>
    </font>
    <font>
      <sz val="8"/>
      <name val="Arial"/>
      <family val="2"/>
    </font>
    <font>
      <sz val="10"/>
      <color theme="1"/>
      <name val="Calibri"/>
      <family val="2"/>
      <scheme val="minor"/>
    </font>
    <font>
      <b/>
      <sz val="10"/>
      <color theme="1"/>
      <name val="Calibri"/>
      <family val="2"/>
      <scheme val="minor"/>
    </font>
    <font>
      <b/>
      <u/>
      <sz val="10"/>
      <color theme="1"/>
      <name val="Calibri"/>
      <family val="2"/>
      <scheme val="minor"/>
    </font>
    <font>
      <vertAlign val="superscript"/>
      <sz val="10"/>
      <color theme="1"/>
      <name val="Calibri"/>
      <family val="2"/>
      <scheme val="minor"/>
    </font>
    <font>
      <sz val="10"/>
      <color rgb="FFFF0000"/>
      <name val="Calibri"/>
      <family val="2"/>
      <scheme val="minor"/>
    </font>
    <font>
      <vertAlign val="superscript"/>
      <sz val="10"/>
      <name val="Calibri"/>
      <family val="2"/>
      <scheme val="minor"/>
    </font>
    <font>
      <sz val="10"/>
      <color theme="1"/>
      <name val="Arial"/>
      <family val="2"/>
    </font>
    <font>
      <u/>
      <sz val="10"/>
      <color theme="1"/>
      <name val="Calibri"/>
      <family val="2"/>
      <scheme val="minor"/>
    </font>
    <font>
      <b/>
      <sz val="10"/>
      <color theme="1"/>
      <name val="Arial"/>
      <family val="2"/>
    </font>
    <font>
      <vertAlign val="superscript"/>
      <sz val="8"/>
      <name val="Arial"/>
      <family val="2"/>
    </font>
    <font>
      <b/>
      <sz val="9"/>
      <name val="Times New Roman"/>
      <family val="1"/>
    </font>
    <font>
      <sz val="10"/>
      <color rgb="FF000000"/>
      <name val="Calibri"/>
      <scheme val="minor"/>
    </font>
    <font>
      <b/>
      <sz val="12"/>
      <color theme="1"/>
      <name val="Calibri"/>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65"/>
        <bgColor indexed="64"/>
      </patternFill>
    </fill>
    <fill>
      <patternFill patternType="solid">
        <fgColor theme="0" tint="-0.14999847407452621"/>
        <bgColor indexed="64"/>
      </patternFill>
    </fill>
  </fills>
  <borders count="41">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auto="1"/>
      </left>
      <right/>
      <top/>
      <bottom style="hair">
        <color auto="1"/>
      </bottom>
      <diagonal/>
    </border>
    <border>
      <left style="thin">
        <color auto="1"/>
      </left>
      <right style="thin">
        <color auto="1"/>
      </right>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top/>
      <bottom style="thin">
        <color theme="0"/>
      </bottom>
      <diagonal/>
    </border>
    <border>
      <left style="hair">
        <color indexed="64"/>
      </left>
      <right style="hair">
        <color indexed="64"/>
      </right>
      <top/>
      <bottom/>
      <diagonal/>
    </border>
    <border>
      <left style="thin">
        <color theme="0"/>
      </left>
      <right style="thin">
        <color theme="0"/>
      </right>
      <top style="thin">
        <color indexed="64"/>
      </top>
      <bottom/>
      <diagonal/>
    </border>
    <border>
      <left style="thin">
        <color indexed="64"/>
      </left>
      <right/>
      <top style="thin">
        <color indexed="64"/>
      </top>
      <bottom style="thin">
        <color indexed="64"/>
      </bottom>
      <diagonal/>
    </border>
  </borders>
  <cellStyleXfs count="168">
    <xf numFmtId="0" fontId="0" fillId="0" borderId="0"/>
    <xf numFmtId="43" fontId="11" fillId="0" borderId="0" applyFont="0" applyFill="0" applyBorder="0" applyAlignment="0" applyProtection="0"/>
    <xf numFmtId="43" fontId="12" fillId="0" borderId="0" applyFont="0" applyFill="0" applyBorder="0" applyAlignment="0" applyProtection="0"/>
    <xf numFmtId="44" fontId="11"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10" fillId="0" borderId="0"/>
    <xf numFmtId="164" fontId="10" fillId="0" borderId="0" applyFont="0" applyFill="0" applyBorder="0" applyAlignment="0" applyProtection="0"/>
    <xf numFmtId="9" fontId="10" fillId="0" borderId="0" applyFont="0" applyFill="0" applyBorder="0" applyAlignment="0" applyProtection="0"/>
    <xf numFmtId="43" fontId="1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165" fontId="11" fillId="0" borderId="0" applyFont="0" applyFill="0" applyBorder="0" applyAlignment="0" applyProtection="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11" fillId="0" borderId="0"/>
    <xf numFmtId="0" fontId="11"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8" fillId="0" borderId="0"/>
    <xf numFmtId="43"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43" fontId="5" fillId="0" borderId="0" applyFont="0" applyFill="0" applyBorder="0" applyAlignment="0" applyProtection="0"/>
    <xf numFmtId="40" fontId="23" fillId="0" borderId="0" applyFont="0" applyFill="0" applyBorder="0" applyAlignment="0" applyProtection="0"/>
    <xf numFmtId="43" fontId="11" fillId="0" borderId="0" applyFont="0" applyFill="0" applyBorder="0" applyAlignment="0" applyProtection="0"/>
    <xf numFmtId="40" fontId="23" fillId="0" borderId="0" applyFont="0" applyFill="0" applyBorder="0" applyAlignment="0" applyProtection="0"/>
    <xf numFmtId="0" fontId="23" fillId="0" borderId="0"/>
    <xf numFmtId="0" fontId="4" fillId="0" borderId="0"/>
    <xf numFmtId="0" fontId="3" fillId="0" borderId="0"/>
    <xf numFmtId="43" fontId="3"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0" fontId="11" fillId="0" borderId="0"/>
  </cellStyleXfs>
  <cellXfs count="203">
    <xf numFmtId="0" fontId="0" fillId="0" borderId="0" xfId="0"/>
    <xf numFmtId="0" fontId="14" fillId="0" borderId="0" xfId="0" applyFont="1" applyAlignment="1">
      <alignment horizontal="center" vertical="center"/>
    </xf>
    <xf numFmtId="43" fontId="16" fillId="0" borderId="4" xfId="0" applyNumberFormat="1" applyFont="1" applyBorder="1" applyAlignment="1">
      <alignment vertical="center"/>
    </xf>
    <xf numFmtId="43" fontId="13" fillId="0" borderId="15" xfId="1" applyFont="1" applyBorder="1" applyAlignment="1">
      <alignment vertical="center"/>
    </xf>
    <xf numFmtId="0" fontId="19" fillId="0" borderId="0" xfId="0" applyFont="1"/>
    <xf numFmtId="0" fontId="19" fillId="0" borderId="0" xfId="11" applyFont="1"/>
    <xf numFmtId="0" fontId="19" fillId="0" borderId="0" xfId="0" applyFont="1" applyAlignment="1">
      <alignment horizontal="center" vertical="center"/>
    </xf>
    <xf numFmtId="0" fontId="19" fillId="0" borderId="14" xfId="0" applyFont="1" applyBorder="1" applyAlignment="1">
      <alignment vertical="center"/>
    </xf>
    <xf numFmtId="43" fontId="19" fillId="0" borderId="0" xfId="0" applyNumberFormat="1" applyFont="1"/>
    <xf numFmtId="43" fontId="19" fillId="0" borderId="0" xfId="1" applyFont="1"/>
    <xf numFmtId="10" fontId="19" fillId="0" borderId="0" xfId="0" applyNumberFormat="1" applyFont="1"/>
    <xf numFmtId="0" fontId="22" fillId="0" borderId="0" xfId="0" applyFont="1"/>
    <xf numFmtId="0" fontId="22" fillId="0" borderId="0" xfId="0" applyFont="1" applyAlignment="1">
      <alignment horizontal="center" vertical="center"/>
    </xf>
    <xf numFmtId="0" fontId="19" fillId="0" borderId="0" xfId="0" applyFont="1" applyAlignment="1">
      <alignment vertical="center"/>
    </xf>
    <xf numFmtId="0" fontId="22" fillId="0" borderId="0" xfId="0" applyFont="1" applyAlignment="1">
      <alignment vertical="center"/>
    </xf>
    <xf numFmtId="0" fontId="25" fillId="0" borderId="16" xfId="0" applyFont="1" applyBorder="1" applyAlignment="1">
      <alignment horizontal="right"/>
    </xf>
    <xf numFmtId="0" fontId="25" fillId="0" borderId="17" xfId="0" applyFont="1" applyBorder="1" applyAlignment="1">
      <alignment horizontal="right"/>
    </xf>
    <xf numFmtId="0" fontId="25" fillId="0" borderId="18" xfId="0" applyFont="1" applyBorder="1"/>
    <xf numFmtId="0" fontId="25" fillId="0" borderId="0" xfId="0" applyFont="1"/>
    <xf numFmtId="0" fontId="25" fillId="0" borderId="0" xfId="0" applyFont="1" applyAlignment="1">
      <alignment horizontal="center" vertical="center"/>
    </xf>
    <xf numFmtId="0" fontId="26" fillId="0" borderId="0" xfId="0" applyFont="1"/>
    <xf numFmtId="0" fontId="26" fillId="0" borderId="16" xfId="0" applyFont="1" applyBorder="1" applyAlignment="1">
      <alignment horizontal="right"/>
    </xf>
    <xf numFmtId="0" fontId="26" fillId="0" borderId="17" xfId="0" applyFont="1" applyBorder="1" applyAlignment="1">
      <alignment horizontal="right"/>
    </xf>
    <xf numFmtId="0" fontId="26" fillId="0" borderId="18" xfId="0" applyFont="1" applyBorder="1"/>
    <xf numFmtId="0" fontId="26" fillId="0" borderId="22" xfId="0" applyFont="1" applyBorder="1" applyAlignment="1">
      <alignment horizontal="right"/>
    </xf>
    <xf numFmtId="0" fontId="26" fillId="0" borderId="23" xfId="0" applyFont="1" applyBorder="1" applyAlignment="1">
      <alignment vertical="center"/>
    </xf>
    <xf numFmtId="0" fontId="26" fillId="0" borderId="7" xfId="0" applyFont="1" applyBorder="1" applyAlignment="1">
      <alignment horizontal="center" vertical="center"/>
    </xf>
    <xf numFmtId="0" fontId="26" fillId="2" borderId="24" xfId="0" applyFont="1" applyFill="1" applyBorder="1" applyAlignment="1">
      <alignment horizontal="right"/>
    </xf>
    <xf numFmtId="0" fontId="26" fillId="2" borderId="22" xfId="0" applyFont="1" applyFill="1" applyBorder="1" applyAlignment="1">
      <alignment horizontal="right"/>
    </xf>
    <xf numFmtId="0" fontId="26" fillId="2" borderId="23" xfId="0" applyFont="1" applyFill="1" applyBorder="1" applyAlignment="1">
      <alignment vertical="center"/>
    </xf>
    <xf numFmtId="0" fontId="25" fillId="2" borderId="1" xfId="0" applyFont="1" applyFill="1" applyBorder="1" applyAlignment="1">
      <alignment vertical="center"/>
    </xf>
    <xf numFmtId="0" fontId="25" fillId="2" borderId="7" xfId="0" applyFont="1" applyFill="1" applyBorder="1" applyAlignment="1">
      <alignment horizontal="center" vertical="center"/>
    </xf>
    <xf numFmtId="0" fontId="25" fillId="0" borderId="25" xfId="0" applyFont="1" applyBorder="1"/>
    <xf numFmtId="0" fontId="25" fillId="0" borderId="11" xfId="0" applyFont="1" applyBorder="1"/>
    <xf numFmtId="0" fontId="27" fillId="0" borderId="16" xfId="0" applyFont="1" applyBorder="1"/>
    <xf numFmtId="0" fontId="27" fillId="0" borderId="18" xfId="0" applyFont="1" applyBorder="1"/>
    <xf numFmtId="0" fontId="26" fillId="0" borderId="8" xfId="0" applyFont="1" applyBorder="1" applyAlignment="1">
      <alignment horizontal="center" vertical="center"/>
    </xf>
    <xf numFmtId="43" fontId="26" fillId="0" borderId="8" xfId="1" applyFont="1" applyFill="1" applyBorder="1" applyAlignment="1">
      <alignment horizontal="center" vertical="center"/>
    </xf>
    <xf numFmtId="0" fontId="25" fillId="0" borderId="26" xfId="0" applyFont="1" applyBorder="1" applyAlignment="1">
      <alignment horizontal="right"/>
    </xf>
    <xf numFmtId="0" fontId="25" fillId="0" borderId="18" xfId="0" applyFont="1" applyBorder="1" applyAlignment="1">
      <alignment horizontal="left" vertical="center" wrapText="1"/>
    </xf>
    <xf numFmtId="0" fontId="25" fillId="0" borderId="0" xfId="0" applyFont="1" applyAlignment="1">
      <alignment vertical="center"/>
    </xf>
    <xf numFmtId="0" fontId="26" fillId="2" borderId="24" xfId="0" applyFont="1" applyFill="1" applyBorder="1" applyAlignment="1">
      <alignment vertical="center"/>
    </xf>
    <xf numFmtId="0" fontId="26" fillId="2" borderId="1" xfId="0" applyFont="1" applyFill="1" applyBorder="1" applyAlignment="1">
      <alignment vertical="center"/>
    </xf>
    <xf numFmtId="0" fontId="26" fillId="2" borderId="7" xfId="0" applyFont="1" applyFill="1" applyBorder="1" applyAlignment="1">
      <alignment horizontal="center" vertical="center"/>
    </xf>
    <xf numFmtId="0" fontId="14" fillId="0" borderId="4" xfId="0" applyFont="1" applyBorder="1" applyAlignment="1">
      <alignment horizontal="left" vertical="center" wrapText="1"/>
    </xf>
    <xf numFmtId="0" fontId="21" fillId="0" borderId="4" xfId="0" applyFont="1" applyBorder="1" applyAlignment="1">
      <alignment horizontal="left" vertical="center" wrapText="1"/>
    </xf>
    <xf numFmtId="0" fontId="19" fillId="0" borderId="3" xfId="0" applyFont="1" applyBorder="1" applyAlignment="1">
      <alignment vertical="center"/>
    </xf>
    <xf numFmtId="0" fontId="19" fillId="0" borderId="7" xfId="0" applyFont="1" applyBorder="1" applyAlignment="1">
      <alignment vertical="center"/>
    </xf>
    <xf numFmtId="0" fontId="25" fillId="0" borderId="8" xfId="0" applyFont="1" applyBorder="1" applyAlignment="1">
      <alignment horizontal="center" vertical="center"/>
    </xf>
    <xf numFmtId="0" fontId="25" fillId="0" borderId="18" xfId="0" applyFont="1" applyBorder="1" applyAlignment="1">
      <alignment horizontal="justify" vertical="top" wrapText="1"/>
    </xf>
    <xf numFmtId="0" fontId="25" fillId="0" borderId="0" xfId="0" applyFont="1" applyAlignment="1">
      <alignment wrapText="1"/>
    </xf>
    <xf numFmtId="0" fontId="27" fillId="0" borderId="16" xfId="0" applyFont="1" applyBorder="1" applyAlignment="1">
      <alignment horizontal="left"/>
    </xf>
    <xf numFmtId="0" fontId="19" fillId="0" borderId="17" xfId="0" applyFont="1" applyBorder="1" applyAlignment="1">
      <alignment horizontal="right"/>
    </xf>
    <xf numFmtId="0" fontId="19" fillId="0" borderId="18" xfId="0" applyFont="1" applyBorder="1" applyAlignment="1">
      <alignment horizontal="justify" vertical="top" wrapText="1"/>
    </xf>
    <xf numFmtId="0" fontId="19" fillId="0" borderId="8" xfId="0" applyFont="1" applyBorder="1" applyAlignment="1">
      <alignment horizontal="center" vertical="center"/>
    </xf>
    <xf numFmtId="166" fontId="25" fillId="0" borderId="0" xfId="167" applyNumberFormat="1" applyFont="1" applyAlignment="1" applyProtection="1">
      <alignment vertical="center"/>
      <protection locked="0"/>
    </xf>
    <xf numFmtId="0" fontId="25" fillId="0" borderId="18" xfId="0" applyFont="1" applyBorder="1" applyAlignment="1">
      <alignment horizontal="left" indent="1"/>
    </xf>
    <xf numFmtId="0" fontId="25" fillId="3" borderId="8" xfId="0" applyFont="1" applyFill="1" applyBorder="1" applyAlignment="1">
      <alignment horizontal="center" vertical="center"/>
    </xf>
    <xf numFmtId="0" fontId="25" fillId="3" borderId="16" xfId="0" applyFont="1" applyFill="1" applyBorder="1" applyAlignment="1">
      <alignment horizontal="right"/>
    </xf>
    <xf numFmtId="0" fontId="19" fillId="3" borderId="0" xfId="0" applyFont="1" applyFill="1"/>
    <xf numFmtId="0" fontId="27" fillId="0" borderId="0" xfId="0" applyFont="1"/>
    <xf numFmtId="0" fontId="25" fillId="3" borderId="18" xfId="0" applyFont="1" applyFill="1" applyBorder="1" applyAlignment="1">
      <alignment horizontal="left"/>
    </xf>
    <xf numFmtId="0" fontId="29" fillId="0" borderId="0" xfId="0" applyFont="1"/>
    <xf numFmtId="0" fontId="19" fillId="3" borderId="0" xfId="0" applyFont="1" applyFill="1" applyAlignment="1">
      <alignment vertical="center"/>
    </xf>
    <xf numFmtId="0" fontId="25" fillId="0" borderId="18" xfId="0" applyFont="1" applyBorder="1" applyAlignment="1">
      <alignment vertical="justify"/>
    </xf>
    <xf numFmtId="0" fontId="25" fillId="0" borderId="0" xfId="0" applyFont="1" applyAlignment="1">
      <alignment vertical="justify"/>
    </xf>
    <xf numFmtId="0" fontId="25" fillId="0" borderId="18" xfId="0" applyFont="1" applyBorder="1" applyAlignment="1">
      <alignment horizontal="left"/>
    </xf>
    <xf numFmtId="0" fontId="25" fillId="0" borderId="17" xfId="0" applyFont="1" applyBorder="1" applyAlignment="1">
      <alignment horizontal="right" vertical="top"/>
    </xf>
    <xf numFmtId="0" fontId="25" fillId="0" borderId="0" xfId="0" applyFont="1" applyAlignment="1">
      <alignment horizontal="left"/>
    </xf>
    <xf numFmtId="0" fontId="25" fillId="0" borderId="16" xfId="0" applyFont="1" applyBorder="1" applyAlignment="1">
      <alignment horizontal="right" vertical="top"/>
    </xf>
    <xf numFmtId="0" fontId="25" fillId="0" borderId="18" xfId="0" applyFont="1" applyBorder="1" applyAlignment="1">
      <alignment horizontal="left" vertical="top" wrapText="1"/>
    </xf>
    <xf numFmtId="0" fontId="25" fillId="0" borderId="0" xfId="0" applyFont="1" applyAlignment="1">
      <alignment horizontal="right" vertical="top"/>
    </xf>
    <xf numFmtId="0" fontId="25" fillId="0" borderId="36" xfId="0" applyFont="1" applyBorder="1" applyAlignment="1">
      <alignment horizontal="right"/>
    </xf>
    <xf numFmtId="0" fontId="25" fillId="0" borderId="31" xfId="0" applyFont="1" applyBorder="1" applyAlignment="1">
      <alignment horizontal="center" vertical="center"/>
    </xf>
    <xf numFmtId="0" fontId="25" fillId="0" borderId="32" xfId="0" applyFont="1" applyBorder="1" applyAlignment="1">
      <alignment horizontal="right"/>
    </xf>
    <xf numFmtId="0" fontId="25" fillId="3" borderId="17" xfId="0" applyFont="1" applyFill="1" applyBorder="1" applyAlignment="1">
      <alignment horizontal="right"/>
    </xf>
    <xf numFmtId="0" fontId="25" fillId="3" borderId="0" xfId="0" applyFont="1" applyFill="1"/>
    <xf numFmtId="0" fontId="19" fillId="3" borderId="18" xfId="0" applyFont="1" applyFill="1" applyBorder="1" applyAlignment="1">
      <alignment horizontal="left"/>
    </xf>
    <xf numFmtId="0" fontId="27" fillId="0" borderId="28" xfId="0" applyFont="1" applyBorder="1"/>
    <xf numFmtId="0" fontId="26" fillId="0" borderId="27" xfId="0" applyFont="1" applyBorder="1" applyAlignment="1">
      <alignment horizontal="center" vertical="center"/>
    </xf>
    <xf numFmtId="0" fontId="19" fillId="0" borderId="0" xfId="0" applyFont="1" applyAlignment="1">
      <alignment vertical="top"/>
    </xf>
    <xf numFmtId="0" fontId="25" fillId="0" borderId="18" xfId="0" applyFont="1" applyBorder="1" applyAlignment="1">
      <alignment vertical="top" wrapText="1"/>
    </xf>
    <xf numFmtId="0" fontId="26" fillId="0" borderId="24" xfId="0" applyFont="1" applyBorder="1" applyAlignment="1">
      <alignment horizontal="right"/>
    </xf>
    <xf numFmtId="0" fontId="25" fillId="0" borderId="1" xfId="0" applyFont="1" applyBorder="1" applyAlignment="1">
      <alignment vertical="center"/>
    </xf>
    <xf numFmtId="0" fontId="25" fillId="0" borderId="7" xfId="0" applyFont="1" applyBorder="1" applyAlignment="1">
      <alignment horizontal="center" vertical="center"/>
    </xf>
    <xf numFmtId="0" fontId="27" fillId="0" borderId="18" xfId="0" applyFont="1" applyBorder="1" applyAlignment="1">
      <alignment vertical="top" wrapText="1"/>
    </xf>
    <xf numFmtId="0" fontId="25" fillId="0" borderId="6" xfId="0" applyFont="1" applyBorder="1"/>
    <xf numFmtId="0" fontId="25" fillId="0" borderId="0" xfId="0" applyFont="1" applyAlignment="1">
      <alignment horizontal="justify" vertical="justify" wrapText="1"/>
    </xf>
    <xf numFmtId="0" fontId="25" fillId="0" borderId="18" xfId="0" applyFont="1" applyBorder="1" applyAlignment="1">
      <alignment horizontal="left" vertical="top" wrapText="1" indent="2"/>
    </xf>
    <xf numFmtId="0" fontId="32" fillId="0" borderId="18" xfId="0" applyFont="1" applyBorder="1" applyAlignment="1">
      <alignment horizontal="left"/>
    </xf>
    <xf numFmtId="0" fontId="25" fillId="0" borderId="18" xfId="0" applyFont="1" applyBorder="1" applyAlignment="1">
      <alignment horizontal="right"/>
    </xf>
    <xf numFmtId="0" fontId="32" fillId="0" borderId="18" xfId="0" applyFont="1" applyBorder="1" applyAlignment="1">
      <alignment horizontal="right"/>
    </xf>
    <xf numFmtId="0" fontId="33" fillId="4" borderId="0" xfId="0" applyFont="1" applyFill="1" applyAlignment="1">
      <alignment horizontal="justify"/>
    </xf>
    <xf numFmtId="0" fontId="25" fillId="0" borderId="18" xfId="0" applyFont="1" applyBorder="1" applyAlignment="1">
      <alignment horizontal="right" vertical="top"/>
    </xf>
    <xf numFmtId="0" fontId="11" fillId="0" borderId="0" xfId="0" applyFont="1" applyAlignment="1">
      <alignment wrapText="1"/>
    </xf>
    <xf numFmtId="0" fontId="34" fillId="0" borderId="8" xfId="1" applyNumberFormat="1" applyFont="1" applyBorder="1" applyAlignment="1">
      <alignment horizontal="center" vertical="center"/>
    </xf>
    <xf numFmtId="0" fontId="11" fillId="0" borderId="8" xfId="1" applyNumberFormat="1" applyFont="1" applyBorder="1" applyAlignment="1">
      <alignment horizontal="center"/>
    </xf>
    <xf numFmtId="0" fontId="11" fillId="0" borderId="0" xfId="0" applyFont="1"/>
    <xf numFmtId="0" fontId="27" fillId="0" borderId="17" xfId="0" applyFont="1" applyBorder="1"/>
    <xf numFmtId="0" fontId="11" fillId="0" borderId="0" xfId="0" applyFont="1" applyAlignment="1">
      <alignment vertical="top" wrapText="1"/>
    </xf>
    <xf numFmtId="0" fontId="11" fillId="0" borderId="0" xfId="0" applyFont="1" applyAlignment="1">
      <alignment vertical="center" wrapText="1"/>
    </xf>
    <xf numFmtId="0" fontId="11" fillId="0" borderId="0" xfId="61" applyAlignment="1">
      <alignment vertical="top" wrapText="1"/>
    </xf>
    <xf numFmtId="0" fontId="25" fillId="0" borderId="0" xfId="0" applyFont="1" applyAlignment="1">
      <alignment horizontal="justify" vertical="justify"/>
    </xf>
    <xf numFmtId="0" fontId="19" fillId="0" borderId="0" xfId="0" applyFont="1" applyAlignment="1">
      <alignment horizontal="left"/>
    </xf>
    <xf numFmtId="0" fontId="25" fillId="0" borderId="17" xfId="0" applyFont="1" applyBorder="1" applyAlignment="1">
      <alignment horizontal="justify" vertical="justify"/>
    </xf>
    <xf numFmtId="0" fontId="25" fillId="0" borderId="17" xfId="0" applyFont="1" applyBorder="1"/>
    <xf numFmtId="0" fontId="19" fillId="0" borderId="18" xfId="0" applyFont="1" applyBorder="1" applyAlignment="1">
      <alignment horizontal="left"/>
    </xf>
    <xf numFmtId="0" fontId="25" fillId="0" borderId="16" xfId="0" applyFont="1" applyBorder="1" applyAlignment="1">
      <alignment vertical="center" wrapText="1"/>
    </xf>
    <xf numFmtId="0" fontId="19" fillId="0" borderId="18" xfId="0" applyFont="1" applyBorder="1" applyAlignment="1">
      <alignment horizontal="right"/>
    </xf>
    <xf numFmtId="0" fontId="23" fillId="0" borderId="8" xfId="61" applyFont="1" applyBorder="1" applyAlignment="1">
      <alignment horizontal="center" vertical="center"/>
    </xf>
    <xf numFmtId="0" fontId="25" fillId="0" borderId="19" xfId="0" applyFont="1" applyBorder="1" applyAlignment="1">
      <alignment vertical="center" wrapText="1"/>
    </xf>
    <xf numFmtId="0" fontId="25" fillId="0" borderId="20" xfId="0" applyFont="1" applyBorder="1" applyAlignment="1">
      <alignment horizontal="right"/>
    </xf>
    <xf numFmtId="0" fontId="19" fillId="0" borderId="20" xfId="0" applyFont="1" applyBorder="1" applyAlignment="1">
      <alignment horizontal="right"/>
    </xf>
    <xf numFmtId="0" fontId="19" fillId="0" borderId="21" xfId="0" applyFont="1" applyBorder="1" applyAlignment="1">
      <alignment horizontal="left"/>
    </xf>
    <xf numFmtId="0" fontId="19" fillId="0" borderId="2" xfId="0" applyFont="1" applyBorder="1" applyAlignment="1">
      <alignment vertical="center"/>
    </xf>
    <xf numFmtId="0" fontId="19" fillId="0" borderId="9" xfId="0" applyFont="1" applyBorder="1" applyAlignment="1">
      <alignment horizontal="center" vertical="center"/>
    </xf>
    <xf numFmtId="43" fontId="23" fillId="0" borderId="8" xfId="1" applyFont="1" applyBorder="1" applyAlignment="1">
      <alignment horizontal="center" vertical="center"/>
    </xf>
    <xf numFmtId="0" fontId="11" fillId="0" borderId="8" xfId="1" applyNumberFormat="1" applyFont="1" applyBorder="1" applyAlignment="1">
      <alignment horizontal="center" vertical="center"/>
    </xf>
    <xf numFmtId="0" fontId="23" fillId="0" borderId="8" xfId="1" applyNumberFormat="1" applyFont="1" applyBorder="1" applyAlignment="1">
      <alignment horizontal="center" vertical="center"/>
    </xf>
    <xf numFmtId="0" fontId="25" fillId="0" borderId="39" xfId="0" applyFont="1" applyBorder="1"/>
    <xf numFmtId="0" fontId="25" fillId="0" borderId="33" xfId="0" applyFont="1" applyBorder="1" applyAlignment="1">
      <alignment horizontal="right"/>
    </xf>
    <xf numFmtId="0" fontId="25" fillId="0" borderId="33" xfId="0" applyFont="1" applyBorder="1" applyAlignment="1">
      <alignment horizontal="right" vertical="top"/>
    </xf>
    <xf numFmtId="0" fontId="19" fillId="0" borderId="18" xfId="0" applyFont="1" applyBorder="1" applyAlignment="1">
      <alignment vertical="center" wrapText="1"/>
    </xf>
    <xf numFmtId="0" fontId="25" fillId="0" borderId="9" xfId="0" applyFont="1" applyBorder="1" applyAlignment="1">
      <alignment horizontal="center" vertical="center"/>
    </xf>
    <xf numFmtId="0" fontId="25" fillId="0" borderId="5" xfId="0" applyFont="1" applyBorder="1" applyAlignment="1">
      <alignment horizontal="center" vertical="center"/>
    </xf>
    <xf numFmtId="43" fontId="25" fillId="0" borderId="0" xfId="1" applyFont="1" applyFill="1" applyAlignment="1">
      <alignment horizontal="right" vertical="center"/>
    </xf>
    <xf numFmtId="43" fontId="26" fillId="0" borderId="0" xfId="1" applyFont="1" applyFill="1" applyBorder="1" applyAlignment="1">
      <alignment horizontal="right" vertical="center"/>
    </xf>
    <xf numFmtId="43" fontId="25" fillId="0" borderId="0" xfId="1" applyFont="1" applyFill="1" applyBorder="1" applyAlignment="1">
      <alignment horizontal="right" vertical="center"/>
    </xf>
    <xf numFmtId="0" fontId="25" fillId="0" borderId="0" xfId="0" applyFont="1" applyAlignment="1">
      <alignment horizontal="right" vertical="center"/>
    </xf>
    <xf numFmtId="0" fontId="26" fillId="0" borderId="7" xfId="0" applyFont="1" applyBorder="1" applyAlignment="1">
      <alignment horizontal="right" vertical="center"/>
    </xf>
    <xf numFmtId="43" fontId="25" fillId="2" borderId="7" xfId="1" applyFont="1" applyFill="1" applyBorder="1" applyAlignment="1">
      <alignment horizontal="right" vertical="center"/>
    </xf>
    <xf numFmtId="0" fontId="26" fillId="2" borderId="7" xfId="0" applyFont="1" applyFill="1" applyBorder="1" applyAlignment="1">
      <alignment horizontal="right" vertical="center"/>
    </xf>
    <xf numFmtId="43" fontId="25" fillId="0" borderId="27" xfId="1" applyFont="1" applyFill="1" applyBorder="1" applyAlignment="1">
      <alignment horizontal="right" vertical="center"/>
    </xf>
    <xf numFmtId="43" fontId="25" fillId="0" borderId="8" xfId="1" applyFont="1" applyFill="1" applyBorder="1" applyAlignment="1">
      <alignment horizontal="right" vertical="center"/>
    </xf>
    <xf numFmtId="0" fontId="26" fillId="0" borderId="8" xfId="0" applyFont="1" applyBorder="1" applyAlignment="1">
      <alignment horizontal="right" vertical="center"/>
    </xf>
    <xf numFmtId="43" fontId="26" fillId="0" borderId="8" xfId="1" applyFont="1" applyFill="1" applyBorder="1" applyAlignment="1">
      <alignment horizontal="right" vertical="center"/>
    </xf>
    <xf numFmtId="43" fontId="26" fillId="0" borderId="8" xfId="0" applyNumberFormat="1" applyFont="1" applyBorder="1" applyAlignment="1">
      <alignment horizontal="right" vertical="center"/>
    </xf>
    <xf numFmtId="0" fontId="11" fillId="0" borderId="8" xfId="1" applyNumberFormat="1" applyFont="1" applyFill="1" applyBorder="1" applyAlignment="1">
      <alignment horizontal="right" vertical="center"/>
    </xf>
    <xf numFmtId="43" fontId="25" fillId="0" borderId="9" xfId="1" applyFont="1" applyFill="1" applyBorder="1" applyAlignment="1">
      <alignment horizontal="right" vertical="center"/>
    </xf>
    <xf numFmtId="43" fontId="26" fillId="0" borderId="9" xfId="0" applyNumberFormat="1" applyFont="1" applyBorder="1" applyAlignment="1">
      <alignment horizontal="right" vertical="center"/>
    </xf>
    <xf numFmtId="43" fontId="25" fillId="0" borderId="7" xfId="1" applyFont="1" applyFill="1" applyBorder="1" applyAlignment="1">
      <alignment horizontal="right" vertical="center"/>
    </xf>
    <xf numFmtId="43" fontId="26" fillId="0" borderId="7" xfId="0" applyNumberFormat="1" applyFont="1" applyBorder="1" applyAlignment="1">
      <alignment horizontal="right" vertical="center"/>
    </xf>
    <xf numFmtId="43" fontId="26" fillId="3" borderId="8" xfId="0" applyNumberFormat="1" applyFont="1" applyFill="1" applyBorder="1" applyAlignment="1">
      <alignment horizontal="right" vertical="center"/>
    </xf>
    <xf numFmtId="43" fontId="26" fillId="2" borderId="7" xfId="0" applyNumberFormat="1" applyFont="1" applyFill="1" applyBorder="1" applyAlignment="1">
      <alignment horizontal="right" vertical="center"/>
    </xf>
    <xf numFmtId="43" fontId="25" fillId="0" borderId="31" xfId="1" applyFont="1" applyFill="1" applyBorder="1" applyAlignment="1">
      <alignment horizontal="right" vertical="center"/>
    </xf>
    <xf numFmtId="43" fontId="25" fillId="3" borderId="8" xfId="1" applyFont="1" applyFill="1" applyBorder="1" applyAlignment="1">
      <alignment horizontal="right" vertical="center"/>
    </xf>
    <xf numFmtId="0" fontId="11" fillId="0" borderId="8" xfId="1" applyNumberFormat="1" applyFont="1" applyBorder="1" applyAlignment="1">
      <alignment horizontal="right" vertical="center"/>
    </xf>
    <xf numFmtId="43" fontId="26" fillId="0" borderId="27" xfId="1" applyFont="1" applyFill="1" applyBorder="1" applyAlignment="1">
      <alignment horizontal="right" vertical="center"/>
    </xf>
    <xf numFmtId="43" fontId="3" fillId="0" borderId="0" xfId="99" applyNumberFormat="1" applyAlignment="1">
      <alignment horizontal="right" vertical="center"/>
    </xf>
    <xf numFmtId="43" fontId="26" fillId="2" borderId="7" xfId="1" applyFont="1" applyFill="1" applyBorder="1" applyAlignment="1">
      <alignment horizontal="right" vertical="center"/>
    </xf>
    <xf numFmtId="43" fontId="19" fillId="0" borderId="8" xfId="1" applyFont="1" applyFill="1" applyBorder="1" applyAlignment="1">
      <alignment horizontal="right" vertical="center"/>
    </xf>
    <xf numFmtId="43" fontId="19" fillId="0" borderId="0" xfId="1" applyFont="1" applyFill="1" applyBorder="1" applyAlignment="1">
      <alignment horizontal="right" vertical="center"/>
    </xf>
    <xf numFmtId="0" fontId="26" fillId="0" borderId="6" xfId="0" applyFont="1" applyBorder="1" applyAlignment="1">
      <alignment horizontal="right" vertical="center"/>
    </xf>
    <xf numFmtId="0" fontId="25" fillId="0" borderId="17" xfId="0" applyFont="1" applyBorder="1" applyAlignment="1">
      <alignment vertical="center" wrapText="1"/>
    </xf>
    <xf numFmtId="0" fontId="19" fillId="0" borderId="18" xfId="0" applyFont="1" applyBorder="1" applyAlignment="1">
      <alignment vertical="center"/>
    </xf>
    <xf numFmtId="0" fontId="22" fillId="0" borderId="17" xfId="0" applyFont="1" applyBorder="1" applyAlignment="1">
      <alignment horizontal="right"/>
    </xf>
    <xf numFmtId="0" fontId="22" fillId="0" borderId="18" xfId="0" applyFont="1" applyBorder="1"/>
    <xf numFmtId="0" fontId="22" fillId="0" borderId="8" xfId="0" applyFont="1" applyBorder="1" applyAlignment="1">
      <alignment horizontal="center" vertical="center"/>
    </xf>
    <xf numFmtId="43" fontId="22" fillId="0" borderId="8" xfId="1" applyFont="1" applyFill="1" applyBorder="1" applyAlignment="1">
      <alignment horizontal="right" vertical="center"/>
    </xf>
    <xf numFmtId="0" fontId="26" fillId="0" borderId="18" xfId="0" applyFont="1" applyBorder="1" applyAlignment="1">
      <alignment horizontal="right"/>
    </xf>
    <xf numFmtId="0" fontId="26" fillId="0" borderId="29" xfId="0" applyFont="1" applyBorder="1" applyAlignment="1">
      <alignment horizontal="right"/>
    </xf>
    <xf numFmtId="0" fontId="26" fillId="0" borderId="37" xfId="0" applyFont="1" applyBorder="1"/>
    <xf numFmtId="0" fontId="26" fillId="0" borderId="30" xfId="0" applyFont="1" applyBorder="1"/>
    <xf numFmtId="0" fontId="25" fillId="0" borderId="34" xfId="0" applyFont="1" applyBorder="1" applyAlignment="1">
      <alignment horizontal="left"/>
    </xf>
    <xf numFmtId="0" fontId="25" fillId="0" borderId="35" xfId="0" applyFont="1" applyBorder="1"/>
    <xf numFmtId="0" fontId="25" fillId="0" borderId="34" xfId="0" applyFont="1" applyBorder="1" applyAlignment="1">
      <alignment vertical="top" wrapText="1"/>
    </xf>
    <xf numFmtId="0" fontId="25" fillId="0" borderId="35" xfId="0" applyFont="1" applyBorder="1" applyAlignment="1">
      <alignment vertical="top"/>
    </xf>
    <xf numFmtId="0" fontId="25" fillId="0" borderId="17" xfId="0" applyFont="1" applyBorder="1" applyAlignment="1">
      <alignment horizontal="center"/>
    </xf>
    <xf numFmtId="0" fontId="26" fillId="0" borderId="17" xfId="0" applyFont="1" applyBorder="1" applyAlignment="1">
      <alignment horizontal="center"/>
    </xf>
    <xf numFmtId="0" fontId="26" fillId="0" borderId="26" xfId="0" applyFont="1" applyBorder="1" applyAlignment="1">
      <alignment horizontal="right"/>
    </xf>
    <xf numFmtId="0" fontId="25" fillId="0" borderId="18" xfId="0" applyFont="1" applyBorder="1" applyAlignment="1">
      <alignment horizontal="justify" vertical="justify" wrapText="1"/>
    </xf>
    <xf numFmtId="0" fontId="17" fillId="0" borderId="0" xfId="0" applyFont="1" applyAlignment="1">
      <alignment vertical="center"/>
    </xf>
    <xf numFmtId="0" fontId="15" fillId="0" borderId="0" xfId="0" applyFont="1" applyAlignment="1">
      <alignment vertical="center"/>
    </xf>
    <xf numFmtId="0" fontId="26" fillId="0" borderId="16" xfId="0" applyFont="1" applyBorder="1" applyAlignment="1">
      <alignment horizontal="left"/>
    </xf>
    <xf numFmtId="0" fontId="29" fillId="0" borderId="16" xfId="0" applyFont="1" applyBorder="1" applyAlignment="1">
      <alignment horizontal="right"/>
    </xf>
    <xf numFmtId="0" fontId="29" fillId="0" borderId="17" xfId="0" applyFont="1" applyBorder="1" applyAlignment="1">
      <alignment horizontal="right"/>
    </xf>
    <xf numFmtId="0" fontId="36" fillId="0" borderId="18" xfId="0" applyFont="1" applyBorder="1" applyAlignment="1">
      <alignment horizontal="left" indent="1"/>
    </xf>
    <xf numFmtId="0" fontId="19" fillId="0" borderId="0" xfId="0" applyFont="1" applyAlignment="1">
      <alignment vertical="justify"/>
    </xf>
    <xf numFmtId="0" fontId="19" fillId="0" borderId="18" xfId="0" applyFont="1" applyBorder="1" applyAlignment="1">
      <alignment vertical="justify"/>
    </xf>
    <xf numFmtId="0" fontId="26" fillId="5" borderId="7" xfId="0" applyFont="1" applyFill="1" applyBorder="1" applyAlignment="1">
      <alignment horizontal="center" vertical="center"/>
    </xf>
    <xf numFmtId="0" fontId="26" fillId="5" borderId="1" xfId="0" applyFont="1" applyFill="1" applyBorder="1" applyAlignment="1">
      <alignment horizontal="center" vertical="center"/>
    </xf>
    <xf numFmtId="43" fontId="26" fillId="5" borderId="7" xfId="1" applyFont="1" applyFill="1" applyBorder="1" applyAlignment="1">
      <alignment horizontal="center" vertical="center"/>
    </xf>
    <xf numFmtId="43" fontId="26" fillId="5" borderId="7" xfId="1" applyFont="1" applyFill="1" applyBorder="1" applyAlignment="1">
      <alignment horizontal="center" vertical="center" wrapText="1"/>
    </xf>
    <xf numFmtId="0" fontId="33" fillId="0" borderId="0" xfId="0" applyFont="1" applyAlignment="1">
      <alignment horizontal="justify"/>
    </xf>
    <xf numFmtId="0" fontId="31" fillId="0" borderId="38" xfId="0" applyFont="1" applyBorder="1" applyAlignment="1">
      <alignment horizontal="justify" vertical="top"/>
    </xf>
    <xf numFmtId="0" fontId="26" fillId="5" borderId="40" xfId="0" applyFont="1" applyFill="1" applyBorder="1" applyAlignment="1">
      <alignment horizontal="center"/>
    </xf>
    <xf numFmtId="0" fontId="26" fillId="5" borderId="1" xfId="0" applyFont="1" applyFill="1" applyBorder="1" applyAlignment="1">
      <alignment horizontal="center"/>
    </xf>
    <xf numFmtId="0" fontId="25" fillId="0" borderId="0" xfId="0" applyFont="1" applyAlignment="1">
      <alignment horizontal="right"/>
    </xf>
    <xf numFmtId="43" fontId="26" fillId="0" borderId="0" xfId="0" applyNumberFormat="1" applyFont="1" applyAlignment="1">
      <alignment horizontal="right" vertical="center"/>
    </xf>
    <xf numFmtId="0" fontId="26" fillId="0" borderId="0" xfId="0" applyFont="1" applyAlignment="1">
      <alignment horizontal="right" vertical="center"/>
    </xf>
    <xf numFmtId="0" fontId="25" fillId="0" borderId="0" xfId="0" applyFont="1" applyAlignment="1">
      <alignment horizontal="center"/>
    </xf>
    <xf numFmtId="0" fontId="20" fillId="0" borderId="0" xfId="11" applyFont="1" applyAlignment="1">
      <alignment horizontal="center" vertical="center"/>
    </xf>
    <xf numFmtId="0" fontId="18" fillId="0" borderId="0" xfId="11" applyFont="1" applyAlignment="1">
      <alignment horizontal="center" vertical="center" wrapText="1"/>
    </xf>
    <xf numFmtId="0" fontId="18" fillId="0" borderId="0" xfId="11" applyFont="1" applyAlignment="1">
      <alignment horizontal="center" vertical="center"/>
    </xf>
    <xf numFmtId="0" fontId="13" fillId="0" borderId="0" xfId="11" applyFont="1" applyAlignment="1">
      <alignment horizontal="center"/>
    </xf>
    <xf numFmtId="0" fontId="14" fillId="0" borderId="13"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12" xfId="0" applyFont="1" applyBorder="1" applyAlignment="1">
      <alignment horizontal="center" vertical="center"/>
    </xf>
    <xf numFmtId="0" fontId="14" fillId="0" borderId="10" xfId="0" applyFont="1" applyBorder="1" applyAlignment="1">
      <alignment horizontal="center" vertical="center"/>
    </xf>
    <xf numFmtId="0" fontId="14" fillId="0" borderId="7" xfId="0" applyFont="1" applyBorder="1" applyAlignment="1">
      <alignment horizontal="center" vertical="center" wrapText="1"/>
    </xf>
    <xf numFmtId="0" fontId="14" fillId="0" borderId="0" xfId="0" applyFont="1" applyAlignment="1">
      <alignment horizontal="left" vertical="center"/>
    </xf>
    <xf numFmtId="0" fontId="1" fillId="0" borderId="0" xfId="0" applyFont="1" applyAlignment="1">
      <alignment horizontal="left" vertical="center"/>
    </xf>
    <xf numFmtId="0" fontId="37" fillId="0" borderId="2" xfId="0" applyFont="1" applyBorder="1" applyAlignment="1">
      <alignment horizontal="center" vertical="center"/>
    </xf>
  </cellXfs>
  <cellStyles count="168">
    <cellStyle name="•W_Electrical_BOQ_MVAC-Rev-11-09-2008" xfId="167" xr:uid="{00000000-0005-0000-0000-000000000000}"/>
    <cellStyle name="Comma" xfId="1" builtinId="3"/>
    <cellStyle name="Comma 10" xfId="94" xr:uid="{00000000-0005-0000-0000-000002000000}"/>
    <cellStyle name="Comma 2" xfId="2" xr:uid="{00000000-0005-0000-0000-000003000000}"/>
    <cellStyle name="Comma 2 2" xfId="20" xr:uid="{00000000-0005-0000-0000-000004000000}"/>
    <cellStyle name="Comma 2 2 2" xfId="95" xr:uid="{00000000-0005-0000-0000-000005000000}"/>
    <cellStyle name="Comma 2 2 3" xfId="112" xr:uid="{00000000-0005-0000-0000-000006000000}"/>
    <cellStyle name="Comma 2 3" xfId="21" xr:uid="{00000000-0005-0000-0000-000007000000}"/>
    <cellStyle name="Comma 2 3 2" xfId="113" xr:uid="{00000000-0005-0000-0000-000008000000}"/>
    <cellStyle name="Comma 2 4" xfId="22" xr:uid="{00000000-0005-0000-0000-000009000000}"/>
    <cellStyle name="Comma 2 4 2" xfId="114" xr:uid="{00000000-0005-0000-0000-00000A000000}"/>
    <cellStyle name="Comma 2 5" xfId="19" xr:uid="{00000000-0005-0000-0000-00000B000000}"/>
    <cellStyle name="Comma 2 6" xfId="76" xr:uid="{00000000-0005-0000-0000-00000C000000}"/>
    <cellStyle name="Comma 2 6 2" xfId="146" xr:uid="{00000000-0005-0000-0000-00000D000000}"/>
    <cellStyle name="Comma 2 7" xfId="84" xr:uid="{00000000-0005-0000-0000-00000E000000}"/>
    <cellStyle name="Comma 2 7 2" xfId="154" xr:uid="{00000000-0005-0000-0000-00000F000000}"/>
    <cellStyle name="Comma 2 8" xfId="101" xr:uid="{00000000-0005-0000-0000-000010000000}"/>
    <cellStyle name="Comma 3" xfId="17" xr:uid="{00000000-0005-0000-0000-000011000000}"/>
    <cellStyle name="Comma 3 2" xfId="24" xr:uid="{00000000-0005-0000-0000-000012000000}"/>
    <cellStyle name="Comma 3 3" xfId="23" xr:uid="{00000000-0005-0000-0000-000013000000}"/>
    <cellStyle name="Comma 3 3 2" xfId="115" xr:uid="{00000000-0005-0000-0000-000014000000}"/>
    <cellStyle name="Comma 3 4" xfId="110" xr:uid="{00000000-0005-0000-0000-000015000000}"/>
    <cellStyle name="Comma 4" xfId="25" xr:uid="{00000000-0005-0000-0000-000016000000}"/>
    <cellStyle name="Comma 5" xfId="26" xr:uid="{00000000-0005-0000-0000-000017000000}"/>
    <cellStyle name="Comma 5 2" xfId="27" xr:uid="{00000000-0005-0000-0000-000018000000}"/>
    <cellStyle name="Comma 6" xfId="28" xr:uid="{00000000-0005-0000-0000-000019000000}"/>
    <cellStyle name="Comma 6 2" xfId="96" xr:uid="{00000000-0005-0000-0000-00001A000000}"/>
    <cellStyle name="Comma 7" xfId="29" xr:uid="{00000000-0005-0000-0000-00001B000000}"/>
    <cellStyle name="Comma 8" xfId="93" xr:uid="{00000000-0005-0000-0000-00001C000000}"/>
    <cellStyle name="Comma 8 2" xfId="163" xr:uid="{00000000-0005-0000-0000-00001D000000}"/>
    <cellStyle name="Comma 9" xfId="100" xr:uid="{00000000-0005-0000-0000-00001E000000}"/>
    <cellStyle name="Comma 9 2" xfId="166" xr:uid="{00000000-0005-0000-0000-00001F000000}"/>
    <cellStyle name="Currency 2" xfId="3" xr:uid="{00000000-0005-0000-0000-000020000000}"/>
    <cellStyle name="Currency 2 2" xfId="30" xr:uid="{00000000-0005-0000-0000-000021000000}"/>
    <cellStyle name="Currency 2 3" xfId="31" xr:uid="{00000000-0005-0000-0000-000022000000}"/>
    <cellStyle name="Currency 3" xfId="32" xr:uid="{00000000-0005-0000-0000-000023000000}"/>
    <cellStyle name="Normal" xfId="0" builtinId="0"/>
    <cellStyle name="Normal 10" xfId="33" xr:uid="{00000000-0005-0000-0000-000025000000}"/>
    <cellStyle name="Normal 10 2" xfId="97" xr:uid="{00000000-0005-0000-0000-000026000000}"/>
    <cellStyle name="Normal 11" xfId="75" xr:uid="{00000000-0005-0000-0000-000027000000}"/>
    <cellStyle name="Normal 11 2" xfId="145" xr:uid="{00000000-0005-0000-0000-000028000000}"/>
    <cellStyle name="Normal 12" xfId="92" xr:uid="{00000000-0005-0000-0000-000029000000}"/>
    <cellStyle name="Normal 12 2" xfId="162" xr:uid="{00000000-0005-0000-0000-00002A000000}"/>
    <cellStyle name="Normal 13" xfId="98" xr:uid="{00000000-0005-0000-0000-00002B000000}"/>
    <cellStyle name="Normal 13 2" xfId="164" xr:uid="{00000000-0005-0000-0000-00002C000000}"/>
    <cellStyle name="Normal 14" xfId="99" xr:uid="{00000000-0005-0000-0000-00002D000000}"/>
    <cellStyle name="Normal 14 2" xfId="165" xr:uid="{00000000-0005-0000-0000-00002E000000}"/>
    <cellStyle name="Normal 2" xfId="4" xr:uid="{00000000-0005-0000-0000-00002F000000}"/>
    <cellStyle name="Normal 2 10" xfId="35" xr:uid="{00000000-0005-0000-0000-000030000000}"/>
    <cellStyle name="Normal 2 10 2" xfId="117" xr:uid="{00000000-0005-0000-0000-000031000000}"/>
    <cellStyle name="Normal 2 11" xfId="36" xr:uid="{00000000-0005-0000-0000-000032000000}"/>
    <cellStyle name="Normal 2 11 2" xfId="118" xr:uid="{00000000-0005-0000-0000-000033000000}"/>
    <cellStyle name="Normal 2 12" xfId="34" xr:uid="{00000000-0005-0000-0000-000034000000}"/>
    <cellStyle name="Normal 2 12 2" xfId="116" xr:uid="{00000000-0005-0000-0000-000035000000}"/>
    <cellStyle name="Normal 2 13" xfId="77" xr:uid="{00000000-0005-0000-0000-000036000000}"/>
    <cellStyle name="Normal 2 13 2" xfId="147" xr:uid="{00000000-0005-0000-0000-000037000000}"/>
    <cellStyle name="Normal 2 14" xfId="85" xr:uid="{00000000-0005-0000-0000-000038000000}"/>
    <cellStyle name="Normal 2 14 2" xfId="155" xr:uid="{00000000-0005-0000-0000-000039000000}"/>
    <cellStyle name="Normal 2 15" xfId="102" xr:uid="{00000000-0005-0000-0000-00003A000000}"/>
    <cellStyle name="Normal 2 2" xfId="5" xr:uid="{00000000-0005-0000-0000-00003B000000}"/>
    <cellStyle name="Normal 2 2 2" xfId="38" xr:uid="{00000000-0005-0000-0000-00003C000000}"/>
    <cellStyle name="Normal 2 2 2 2" xfId="120" xr:uid="{00000000-0005-0000-0000-00003D000000}"/>
    <cellStyle name="Normal 2 2 3" xfId="39" xr:uid="{00000000-0005-0000-0000-00003E000000}"/>
    <cellStyle name="Normal 2 2 3 2" xfId="121" xr:uid="{00000000-0005-0000-0000-00003F000000}"/>
    <cellStyle name="Normal 2 2 4" xfId="40" xr:uid="{00000000-0005-0000-0000-000040000000}"/>
    <cellStyle name="Normal 2 2 4 2" xfId="122" xr:uid="{00000000-0005-0000-0000-000041000000}"/>
    <cellStyle name="Normal 2 2 5" xfId="37" xr:uid="{00000000-0005-0000-0000-000042000000}"/>
    <cellStyle name="Normal 2 2 5 2" xfId="119" xr:uid="{00000000-0005-0000-0000-000043000000}"/>
    <cellStyle name="Normal 2 2 6" xfId="78" xr:uid="{00000000-0005-0000-0000-000044000000}"/>
    <cellStyle name="Normal 2 2 6 2" xfId="148" xr:uid="{00000000-0005-0000-0000-000045000000}"/>
    <cellStyle name="Normal 2 2 7" xfId="86" xr:uid="{00000000-0005-0000-0000-000046000000}"/>
    <cellStyle name="Normal 2 2 7 2" xfId="156" xr:uid="{00000000-0005-0000-0000-000047000000}"/>
    <cellStyle name="Normal 2 2 8" xfId="103" xr:uid="{00000000-0005-0000-0000-000048000000}"/>
    <cellStyle name="Normal 2 3" xfId="6" xr:uid="{00000000-0005-0000-0000-000049000000}"/>
    <cellStyle name="Normal 2 3 2" xfId="42" xr:uid="{00000000-0005-0000-0000-00004A000000}"/>
    <cellStyle name="Normal 2 3 2 2" xfId="124" xr:uid="{00000000-0005-0000-0000-00004B000000}"/>
    <cellStyle name="Normal 2 3 3" xfId="43" xr:uid="{00000000-0005-0000-0000-00004C000000}"/>
    <cellStyle name="Normal 2 3 3 2" xfId="125" xr:uid="{00000000-0005-0000-0000-00004D000000}"/>
    <cellStyle name="Normal 2 3 4" xfId="44" xr:uid="{00000000-0005-0000-0000-00004E000000}"/>
    <cellStyle name="Normal 2 3 4 2" xfId="126" xr:uid="{00000000-0005-0000-0000-00004F000000}"/>
    <cellStyle name="Normal 2 3 5" xfId="41" xr:uid="{00000000-0005-0000-0000-000050000000}"/>
    <cellStyle name="Normal 2 3 5 2" xfId="123" xr:uid="{00000000-0005-0000-0000-000051000000}"/>
    <cellStyle name="Normal 2 3 6" xfId="79" xr:uid="{00000000-0005-0000-0000-000052000000}"/>
    <cellStyle name="Normal 2 3 6 2" xfId="149" xr:uid="{00000000-0005-0000-0000-000053000000}"/>
    <cellStyle name="Normal 2 3 7" xfId="87" xr:uid="{00000000-0005-0000-0000-000054000000}"/>
    <cellStyle name="Normal 2 3 7 2" xfId="157" xr:uid="{00000000-0005-0000-0000-000055000000}"/>
    <cellStyle name="Normal 2 3 8" xfId="104" xr:uid="{00000000-0005-0000-0000-000056000000}"/>
    <cellStyle name="Normal 2 4" xfId="7" xr:uid="{00000000-0005-0000-0000-000057000000}"/>
    <cellStyle name="Normal 2 4 2" xfId="46" xr:uid="{00000000-0005-0000-0000-000058000000}"/>
    <cellStyle name="Normal 2 4 2 2" xfId="128" xr:uid="{00000000-0005-0000-0000-000059000000}"/>
    <cellStyle name="Normal 2 4 3" xfId="47" xr:uid="{00000000-0005-0000-0000-00005A000000}"/>
    <cellStyle name="Normal 2 4 3 2" xfId="129" xr:uid="{00000000-0005-0000-0000-00005B000000}"/>
    <cellStyle name="Normal 2 4 4" xfId="48" xr:uid="{00000000-0005-0000-0000-00005C000000}"/>
    <cellStyle name="Normal 2 4 4 2" xfId="130" xr:uid="{00000000-0005-0000-0000-00005D000000}"/>
    <cellStyle name="Normal 2 4 5" xfId="45" xr:uid="{00000000-0005-0000-0000-00005E000000}"/>
    <cellStyle name="Normal 2 4 5 2" xfId="127" xr:uid="{00000000-0005-0000-0000-00005F000000}"/>
    <cellStyle name="Normal 2 4 6" xfId="80" xr:uid="{00000000-0005-0000-0000-000060000000}"/>
    <cellStyle name="Normal 2 4 6 2" xfId="150" xr:uid="{00000000-0005-0000-0000-000061000000}"/>
    <cellStyle name="Normal 2 4 7" xfId="88" xr:uid="{00000000-0005-0000-0000-000062000000}"/>
    <cellStyle name="Normal 2 4 7 2" xfId="158" xr:uid="{00000000-0005-0000-0000-000063000000}"/>
    <cellStyle name="Normal 2 4 8" xfId="105" xr:uid="{00000000-0005-0000-0000-000064000000}"/>
    <cellStyle name="Normal 2 5" xfId="8" xr:uid="{00000000-0005-0000-0000-000065000000}"/>
    <cellStyle name="Normal 2 5 2" xfId="50" xr:uid="{00000000-0005-0000-0000-000066000000}"/>
    <cellStyle name="Normal 2 5 2 2" xfId="132" xr:uid="{00000000-0005-0000-0000-000067000000}"/>
    <cellStyle name="Normal 2 5 3" xfId="51" xr:uid="{00000000-0005-0000-0000-000068000000}"/>
    <cellStyle name="Normal 2 5 3 2" xfId="133" xr:uid="{00000000-0005-0000-0000-000069000000}"/>
    <cellStyle name="Normal 2 5 4" xfId="52" xr:uid="{00000000-0005-0000-0000-00006A000000}"/>
    <cellStyle name="Normal 2 5 4 2" xfId="134" xr:uid="{00000000-0005-0000-0000-00006B000000}"/>
    <cellStyle name="Normal 2 5 5" xfId="49" xr:uid="{00000000-0005-0000-0000-00006C000000}"/>
    <cellStyle name="Normal 2 5 5 2" xfId="131" xr:uid="{00000000-0005-0000-0000-00006D000000}"/>
    <cellStyle name="Normal 2 5 6" xfId="81" xr:uid="{00000000-0005-0000-0000-00006E000000}"/>
    <cellStyle name="Normal 2 5 6 2" xfId="151" xr:uid="{00000000-0005-0000-0000-00006F000000}"/>
    <cellStyle name="Normal 2 5 7" xfId="89" xr:uid="{00000000-0005-0000-0000-000070000000}"/>
    <cellStyle name="Normal 2 5 7 2" xfId="159" xr:uid="{00000000-0005-0000-0000-000071000000}"/>
    <cellStyle name="Normal 2 5 8" xfId="106" xr:uid="{00000000-0005-0000-0000-000072000000}"/>
    <cellStyle name="Normal 2 6" xfId="9" xr:uid="{00000000-0005-0000-0000-000073000000}"/>
    <cellStyle name="Normal 2 6 2" xfId="54" xr:uid="{00000000-0005-0000-0000-000074000000}"/>
    <cellStyle name="Normal 2 6 2 2" xfId="136" xr:uid="{00000000-0005-0000-0000-000075000000}"/>
    <cellStyle name="Normal 2 6 3" xfId="55" xr:uid="{00000000-0005-0000-0000-000076000000}"/>
    <cellStyle name="Normal 2 6 3 2" xfId="137" xr:uid="{00000000-0005-0000-0000-000077000000}"/>
    <cellStyle name="Normal 2 6 4" xfId="56" xr:uid="{00000000-0005-0000-0000-000078000000}"/>
    <cellStyle name="Normal 2 6 4 2" xfId="138" xr:uid="{00000000-0005-0000-0000-000079000000}"/>
    <cellStyle name="Normal 2 6 5" xfId="53" xr:uid="{00000000-0005-0000-0000-00007A000000}"/>
    <cellStyle name="Normal 2 6 5 2" xfId="135" xr:uid="{00000000-0005-0000-0000-00007B000000}"/>
    <cellStyle name="Normal 2 6 6" xfId="82" xr:uid="{00000000-0005-0000-0000-00007C000000}"/>
    <cellStyle name="Normal 2 6 6 2" xfId="152" xr:uid="{00000000-0005-0000-0000-00007D000000}"/>
    <cellStyle name="Normal 2 6 7" xfId="90" xr:uid="{00000000-0005-0000-0000-00007E000000}"/>
    <cellStyle name="Normal 2 6 7 2" xfId="160" xr:uid="{00000000-0005-0000-0000-00007F000000}"/>
    <cellStyle name="Normal 2 6 8" xfId="107" xr:uid="{00000000-0005-0000-0000-000080000000}"/>
    <cellStyle name="Normal 2 7" xfId="10" xr:uid="{00000000-0005-0000-0000-000081000000}"/>
    <cellStyle name="Normal 2 7 2" xfId="58" xr:uid="{00000000-0005-0000-0000-000082000000}"/>
    <cellStyle name="Normal 2 7 2 2" xfId="140" xr:uid="{00000000-0005-0000-0000-000083000000}"/>
    <cellStyle name="Normal 2 7 3" xfId="59" xr:uid="{00000000-0005-0000-0000-000084000000}"/>
    <cellStyle name="Normal 2 7 3 2" xfId="141" xr:uid="{00000000-0005-0000-0000-000085000000}"/>
    <cellStyle name="Normal 2 7 4" xfId="60" xr:uid="{00000000-0005-0000-0000-000086000000}"/>
    <cellStyle name="Normal 2 7 4 2" xfId="142" xr:uid="{00000000-0005-0000-0000-000087000000}"/>
    <cellStyle name="Normal 2 7 5" xfId="57" xr:uid="{00000000-0005-0000-0000-000088000000}"/>
    <cellStyle name="Normal 2 7 5 2" xfId="139" xr:uid="{00000000-0005-0000-0000-000089000000}"/>
    <cellStyle name="Normal 2 7 6" xfId="83" xr:uid="{00000000-0005-0000-0000-00008A000000}"/>
    <cellStyle name="Normal 2 7 6 2" xfId="153" xr:uid="{00000000-0005-0000-0000-00008B000000}"/>
    <cellStyle name="Normal 2 7 7" xfId="91" xr:uid="{00000000-0005-0000-0000-00008C000000}"/>
    <cellStyle name="Normal 2 7 7 2" xfId="161" xr:uid="{00000000-0005-0000-0000-00008D000000}"/>
    <cellStyle name="Normal 2 7 8" xfId="108" xr:uid="{00000000-0005-0000-0000-00008E000000}"/>
    <cellStyle name="Normal 2 8" xfId="61" xr:uid="{00000000-0005-0000-0000-00008F000000}"/>
    <cellStyle name="Normal 2 9" xfId="62" xr:uid="{00000000-0005-0000-0000-000090000000}"/>
    <cellStyle name="Normal 2 9 2" xfId="143" xr:uid="{00000000-0005-0000-0000-000091000000}"/>
    <cellStyle name="Normal 3" xfId="16" xr:uid="{00000000-0005-0000-0000-000092000000}"/>
    <cellStyle name="Normal 3 2" xfId="64" xr:uid="{00000000-0005-0000-0000-000093000000}"/>
    <cellStyle name="Normal 3 3" xfId="65" xr:uid="{00000000-0005-0000-0000-000094000000}"/>
    <cellStyle name="Normal 3 3 2" xfId="66" xr:uid="{00000000-0005-0000-0000-000095000000}"/>
    <cellStyle name="Normal 3 4" xfId="63" xr:uid="{00000000-0005-0000-0000-000096000000}"/>
    <cellStyle name="Normal 3 4 2" xfId="144" xr:uid="{00000000-0005-0000-0000-000097000000}"/>
    <cellStyle name="Normal 3 5" xfId="109" xr:uid="{00000000-0005-0000-0000-000098000000}"/>
    <cellStyle name="Normal 4" xfId="11" xr:uid="{00000000-0005-0000-0000-000099000000}"/>
    <cellStyle name="Normal 5" xfId="12" xr:uid="{00000000-0005-0000-0000-00009A000000}"/>
    <cellStyle name="Normal 6" xfId="13" xr:uid="{00000000-0005-0000-0000-00009B000000}"/>
    <cellStyle name="Normal 7" xfId="14" xr:uid="{00000000-0005-0000-0000-00009C000000}"/>
    <cellStyle name="Normal 8" xfId="67" xr:uid="{00000000-0005-0000-0000-00009D000000}"/>
    <cellStyle name="Normal 8 2" xfId="68" xr:uid="{00000000-0005-0000-0000-00009E000000}"/>
    <cellStyle name="Normal 9" xfId="69" xr:uid="{00000000-0005-0000-0000-00009F000000}"/>
    <cellStyle name="Percent 2" xfId="15" xr:uid="{00000000-0005-0000-0000-0000A0000000}"/>
    <cellStyle name="Percent 3" xfId="18" xr:uid="{00000000-0005-0000-0000-0000A1000000}"/>
    <cellStyle name="Percent 3 2" xfId="70" xr:uid="{00000000-0005-0000-0000-0000A2000000}"/>
    <cellStyle name="Percent 3 3" xfId="111" xr:uid="{00000000-0005-0000-0000-0000A3000000}"/>
    <cellStyle name="Percent 4" xfId="71" xr:uid="{00000000-0005-0000-0000-0000A4000000}"/>
    <cellStyle name="Percent 4 2" xfId="72" xr:uid="{00000000-0005-0000-0000-0000A5000000}"/>
    <cellStyle name="Percent 5" xfId="73" xr:uid="{00000000-0005-0000-0000-0000A6000000}"/>
    <cellStyle name="Percent 6" xfId="74" xr:uid="{00000000-0005-0000-0000-0000A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shortcut-targets-by-id/1UZZId-Vf38uy_xgD8Z2fonX62xKTk2hf/PROJECTS%20M/Maco/WEST%20VIEW-%20SH.MAROSHI%20ISO%20GT/WEST%20VIEW-%20SH.MAROSHI%20BOQ%20-%20Copy.xlsx" TargetMode="External"/><Relationship Id="rId1" Type="http://schemas.openxmlformats.org/officeDocument/2006/relationships/externalLinkPath" Target="/.shortcut-targets-by-id/1UZZId-Vf38uy_xgD8Z2fonX62xKTk2hf/PROJECTS%20M/Maco/WEST%20VIEW-%20SH.MAROSHI%20ISO%20GT/WEST%20VIEW-%20SH.MAROSHI%20BOQ%20-%20Cop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Cover"/>
      <sheetName val="BOQ Summary"/>
      <sheetName val="BOQ "/>
      <sheetName val="CALCULATIONS"/>
      <sheetName val="New"/>
    </sheetNames>
    <sheetDataSet>
      <sheetData sheetId="0"/>
      <sheetData sheetId="1"/>
      <sheetData sheetId="2"/>
      <sheetData sheetId="3">
        <row r="372">
          <cell r="B372">
            <v>400</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6:I617"/>
  <sheetViews>
    <sheetView tabSelected="1" workbookViewId="0">
      <selection activeCell="C26" sqref="C26"/>
    </sheetView>
  </sheetViews>
  <sheetFormatPr defaultColWidth="9.28515625" defaultRowHeight="12.75"/>
  <cols>
    <col min="1" max="1" width="10.28515625" style="5" customWidth="1"/>
    <col min="2" max="2" width="12.42578125" style="5" customWidth="1"/>
    <col min="3" max="16384" width="9.28515625" style="5"/>
  </cols>
  <sheetData>
    <row r="16" spans="1:9" ht="26.25">
      <c r="A16" s="191" t="s">
        <v>0</v>
      </c>
      <c r="B16" s="191"/>
      <c r="C16" s="191"/>
      <c r="D16" s="191"/>
      <c r="E16" s="191"/>
      <c r="F16" s="191"/>
      <c r="G16" s="191"/>
      <c r="H16" s="191"/>
      <c r="I16" s="191"/>
    </row>
    <row r="17" spans="1:9" ht="48.75" customHeight="1">
      <c r="A17" s="192" t="s">
        <v>1</v>
      </c>
      <c r="B17" s="193"/>
      <c r="C17" s="193"/>
      <c r="D17" s="193"/>
      <c r="E17" s="193"/>
      <c r="F17" s="193"/>
      <c r="G17" s="193"/>
      <c r="H17" s="193"/>
      <c r="I17" s="193"/>
    </row>
    <row r="19" spans="1:9" ht="15">
      <c r="A19" s="194" t="s">
        <v>2</v>
      </c>
      <c r="B19" s="194"/>
      <c r="C19" s="194"/>
      <c r="D19" s="194"/>
      <c r="E19" s="194"/>
      <c r="F19" s="194"/>
      <c r="G19" s="194"/>
      <c r="H19" s="194"/>
      <c r="I19" s="194"/>
    </row>
    <row r="617" ht="18" customHeight="1"/>
  </sheetData>
  <mergeCells count="3">
    <mergeCell ref="A16:I16"/>
    <mergeCell ref="A17:I17"/>
    <mergeCell ref="A19:I19"/>
  </mergeCells>
  <pageMargins left="0.25" right="0.25" top="0.75" bottom="0.75" header="0.3" footer="0.3"/>
  <pageSetup paperSize="9" scale="110" fitToHeight="0"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2:M623"/>
  <sheetViews>
    <sheetView topLeftCell="A11" workbookViewId="0">
      <selection activeCell="L12" sqref="L12"/>
    </sheetView>
  </sheetViews>
  <sheetFormatPr defaultColWidth="9.28515625" defaultRowHeight="12.75" outlineLevelCol="1"/>
  <cols>
    <col min="1" max="1" width="1.5703125" style="4" customWidth="1"/>
    <col min="2" max="2" width="9.28515625" style="4" customWidth="1"/>
    <col min="3" max="3" width="45.5703125" style="4" customWidth="1"/>
    <col min="4" max="5" width="14.28515625" style="4" customWidth="1"/>
    <col min="6" max="6" width="20.28515625" style="4" customWidth="1" outlineLevel="1"/>
    <col min="7" max="7" width="12.5703125" style="4" customWidth="1"/>
    <col min="8" max="8" width="14.28515625" style="4" bestFit="1" customWidth="1"/>
    <col min="9" max="9" width="13.28515625" style="4" bestFit="1" customWidth="1"/>
    <col min="10" max="10" width="12.7109375" style="4" bestFit="1" customWidth="1"/>
    <col min="11" max="11" width="11" style="4" bestFit="1" customWidth="1"/>
    <col min="12" max="15" width="9.28515625" style="4"/>
    <col min="16" max="16" width="13" style="4" bestFit="1" customWidth="1"/>
    <col min="17" max="16384" width="9.28515625" style="4"/>
  </cols>
  <sheetData>
    <row r="2" spans="1:7" ht="15.75">
      <c r="A2" s="172" t="s">
        <v>3</v>
      </c>
      <c r="B2" s="172"/>
      <c r="C2" s="172"/>
      <c r="D2" s="172"/>
      <c r="E2" s="172"/>
      <c r="F2" s="172"/>
    </row>
    <row r="3" spans="1:7" ht="18.75">
      <c r="A3" s="171" t="str">
        <f>Cover!A17:I17</f>
        <v>IGMH PHLEBOTOMY AREA
MAY 2026</v>
      </c>
      <c r="B3" s="171"/>
      <c r="C3" s="171"/>
      <c r="D3" s="171"/>
      <c r="E3" s="171"/>
      <c r="F3" s="171"/>
      <c r="G3" s="171"/>
    </row>
    <row r="5" spans="1:7" ht="15" customHeight="1">
      <c r="C5" s="197" t="s">
        <v>4</v>
      </c>
      <c r="D5" s="199" t="s">
        <v>5</v>
      </c>
      <c r="E5" s="199" t="s">
        <v>6</v>
      </c>
      <c r="F5" s="195" t="s">
        <v>7</v>
      </c>
    </row>
    <row r="6" spans="1:7" s="1" customFormat="1" ht="15">
      <c r="C6" s="198"/>
      <c r="D6" s="199"/>
      <c r="E6" s="199"/>
      <c r="F6" s="196"/>
    </row>
    <row r="7" spans="1:7" ht="24.75" customHeight="1">
      <c r="B7" s="6"/>
      <c r="C7" s="7" t="str">
        <f>'BOQ '!E7</f>
        <v>Bill №: 01 - DEMOLITION</v>
      </c>
      <c r="D7" s="3">
        <f>'BOQ '!K26</f>
        <v>0</v>
      </c>
      <c r="E7" s="3">
        <f>'BOQ '!L26</f>
        <v>0</v>
      </c>
      <c r="F7" s="3">
        <f>'BOQ '!M26</f>
        <v>0</v>
      </c>
    </row>
    <row r="8" spans="1:7" ht="24.75" customHeight="1">
      <c r="B8" s="6"/>
      <c r="C8" s="7" t="str">
        <f>'BOQ '!E27</f>
        <v>Bill №: 02 - DOORS &amp; WINDOWS</v>
      </c>
      <c r="D8" s="3">
        <f>'BOQ '!K54</f>
        <v>0</v>
      </c>
      <c r="E8" s="3">
        <f>'BOQ '!L54</f>
        <v>0</v>
      </c>
      <c r="F8" s="3">
        <f>'BOQ '!M54</f>
        <v>0</v>
      </c>
    </row>
    <row r="9" spans="1:7" ht="24.75" customHeight="1">
      <c r="B9" s="6"/>
      <c r="C9" s="7" t="str">
        <f>'BOQ '!E55</f>
        <v>Bill №: 03 - MASONRY</v>
      </c>
      <c r="D9" s="3">
        <f>'BOQ '!K69</f>
        <v>0</v>
      </c>
      <c r="E9" s="3">
        <f>'BOQ '!L69</f>
        <v>0</v>
      </c>
      <c r="F9" s="3">
        <f>'BOQ '!M69</f>
        <v>0</v>
      </c>
    </row>
    <row r="10" spans="1:7" ht="24.75" customHeight="1">
      <c r="B10" s="6"/>
      <c r="C10" s="7" t="str">
        <f>'BOQ '!E70</f>
        <v>Bill №: 04 - STRUCTURAL  WORKS</v>
      </c>
      <c r="D10" s="3">
        <f>'BOQ '!K120</f>
        <v>0</v>
      </c>
      <c r="E10" s="3">
        <f>'BOQ '!L120</f>
        <v>0</v>
      </c>
      <c r="F10" s="3">
        <f>'BOQ '!M120</f>
        <v>0</v>
      </c>
    </row>
    <row r="11" spans="1:7" ht="24.75" customHeight="1">
      <c r="B11" s="6"/>
      <c r="C11" s="7" t="str">
        <f>'BOQ '!E121</f>
        <v>Bill №: 05 - PLASTERING</v>
      </c>
      <c r="D11" s="3">
        <f>'BOQ '!K133</f>
        <v>0</v>
      </c>
      <c r="E11" s="3">
        <f>'BOQ '!L133</f>
        <v>0</v>
      </c>
      <c r="F11" s="3">
        <f>'BOQ '!M133</f>
        <v>0</v>
      </c>
    </row>
    <row r="12" spans="1:7" ht="24.75" customHeight="1">
      <c r="B12" s="6"/>
      <c r="C12" s="7" t="str">
        <f>'BOQ '!E134</f>
        <v>Bill №: 06 - FLOOR, WALL FINISHINGS</v>
      </c>
      <c r="D12" s="3">
        <f>'BOQ '!K181</f>
        <v>0</v>
      </c>
      <c r="E12" s="3">
        <f>'BOQ '!L181</f>
        <v>0</v>
      </c>
      <c r="F12" s="3">
        <f>'BOQ '!M181</f>
        <v>0</v>
      </c>
    </row>
    <row r="13" spans="1:7" ht="24.75" customHeight="1">
      <c r="B13" s="6"/>
      <c r="C13" s="7" t="str">
        <f>'BOQ '!E182</f>
        <v xml:space="preserve">Bill №: 07 - DRYWALL &amp; SUSPENDED CEILING </v>
      </c>
      <c r="D13" s="3">
        <f>'BOQ '!K217</f>
        <v>0</v>
      </c>
      <c r="E13" s="3">
        <f>'BOQ '!L217</f>
        <v>0</v>
      </c>
      <c r="F13" s="3">
        <f>'BOQ '!M217</f>
        <v>0</v>
      </c>
    </row>
    <row r="14" spans="1:7" ht="24.75" customHeight="1">
      <c r="B14" s="6"/>
      <c r="C14" s="7" t="str">
        <f>'BOQ '!E218</f>
        <v>Bill №: 08 -FURNITURE</v>
      </c>
      <c r="D14" s="3">
        <f>'BOQ '!K377</f>
        <v>0</v>
      </c>
      <c r="E14" s="3">
        <f>'BOQ '!L377</f>
        <v>0</v>
      </c>
      <c r="F14" s="3">
        <f>'BOQ '!M377</f>
        <v>0</v>
      </c>
    </row>
    <row r="15" spans="1:7" ht="24.75" customHeight="1">
      <c r="B15" s="6"/>
      <c r="C15" s="7" t="str">
        <f>'BOQ '!E378</f>
        <v>Bill №: 09 - PAINTING &amp; DECORATIONS</v>
      </c>
      <c r="D15" s="3">
        <f>'BOQ '!K399</f>
        <v>0</v>
      </c>
      <c r="E15" s="3">
        <f>'BOQ '!L399</f>
        <v>0</v>
      </c>
      <c r="F15" s="3">
        <f>'BOQ '!M399</f>
        <v>0</v>
      </c>
    </row>
    <row r="16" spans="1:7" ht="24.75" customHeight="1">
      <c r="B16" s="6"/>
      <c r="C16" s="7" t="str">
        <f>'BOQ '!E410</f>
        <v>Bill №:11 - MECHANICAL &amp; ELECTRICAL SERVICES</v>
      </c>
      <c r="D16" s="3">
        <f>'BOQ '!K526</f>
        <v>0</v>
      </c>
      <c r="E16" s="3">
        <f>'BOQ '!L526</f>
        <v>0</v>
      </c>
      <c r="F16" s="3">
        <f>'BOQ '!M526</f>
        <v>0</v>
      </c>
    </row>
    <row r="17" spans="2:13" ht="24.75" customHeight="1">
      <c r="B17" s="6"/>
      <c r="C17" s="7" t="str">
        <f>'BOQ '!E527</f>
        <v>Bill №: 12 - PLUMBING</v>
      </c>
      <c r="D17" s="3">
        <f>'BOQ '!K563</f>
        <v>0</v>
      </c>
      <c r="E17" s="3">
        <f>'BOQ '!L563</f>
        <v>0</v>
      </c>
      <c r="F17" s="3">
        <f>'BOQ '!M563</f>
        <v>0</v>
      </c>
    </row>
    <row r="18" spans="2:13" ht="39" customHeight="1">
      <c r="B18" s="1"/>
      <c r="C18" s="44" t="s">
        <v>8</v>
      </c>
      <c r="D18" s="2">
        <f t="shared" ref="D18:E18" si="0">SUM(D7:D17)</f>
        <v>0</v>
      </c>
      <c r="E18" s="2">
        <f t="shared" si="0"/>
        <v>0</v>
      </c>
      <c r="F18" s="2">
        <f>SUM(F7:F17)</f>
        <v>0</v>
      </c>
      <c r="G18" s="8"/>
      <c r="H18" s="9"/>
      <c r="I18" s="8"/>
      <c r="J18" s="8"/>
    </row>
    <row r="19" spans="2:13" ht="15.75">
      <c r="B19" s="1"/>
      <c r="C19" s="45" t="s">
        <v>9</v>
      </c>
      <c r="D19" s="46"/>
      <c r="E19" s="46"/>
      <c r="F19" s="2">
        <f>F18*8/100</f>
        <v>0</v>
      </c>
    </row>
    <row r="20" spans="2:13" ht="15.75">
      <c r="C20" s="44" t="s">
        <v>10</v>
      </c>
      <c r="D20" s="47"/>
      <c r="E20" s="47"/>
      <c r="F20" s="2">
        <f>F18+F19</f>
        <v>0</v>
      </c>
      <c r="M20" s="10"/>
    </row>
    <row r="22" spans="2:13">
      <c r="G22" s="8"/>
    </row>
    <row r="623" ht="18" customHeight="1"/>
  </sheetData>
  <mergeCells count="4">
    <mergeCell ref="F5:F6"/>
    <mergeCell ref="C5:C6"/>
    <mergeCell ref="D5:D6"/>
    <mergeCell ref="E5:E6"/>
  </mergeCells>
  <pageMargins left="0.25" right="0.25"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M563"/>
  <sheetViews>
    <sheetView view="pageLayout" topLeftCell="A6" zoomScaleNormal="100" zoomScaleSheetLayoutView="85" workbookViewId="0">
      <selection activeCell="M1" sqref="M1"/>
    </sheetView>
  </sheetViews>
  <sheetFormatPr defaultColWidth="9.28515625" defaultRowHeight="12.75" outlineLevelCol="1"/>
  <cols>
    <col min="1" max="1" width="8.140625" style="48" customWidth="1"/>
    <col min="2" max="2" width="3.28515625" style="15" customWidth="1"/>
    <col min="3" max="3" width="2.42578125" style="16" customWidth="1"/>
    <col min="4" max="4" width="5.5703125" style="16" customWidth="1"/>
    <col min="5" max="5" width="95.5703125" style="17" customWidth="1"/>
    <col min="6" max="6" width="0.85546875" style="18" customWidth="1"/>
    <col min="7" max="7" width="6.85546875" style="19" bestFit="1" customWidth="1"/>
    <col min="8" max="8" width="9.28515625" style="125" bestFit="1" customWidth="1"/>
    <col min="9" max="9" width="9.28515625" style="125" customWidth="1" outlineLevel="1"/>
    <col min="10" max="10" width="9.7109375" style="125" customWidth="1" outlineLevel="1"/>
    <col min="11" max="11" width="17.85546875" style="125" customWidth="1" outlineLevel="1"/>
    <col min="12" max="12" width="15.28515625" style="125" customWidth="1" outlineLevel="1"/>
    <col min="13" max="13" width="14.7109375" style="152" customWidth="1" outlineLevel="1"/>
    <col min="14" max="16384" width="9.28515625" style="4"/>
  </cols>
  <sheetData>
    <row r="1" spans="1:13">
      <c r="A1" s="19"/>
      <c r="B1" s="187"/>
      <c r="C1" s="187"/>
      <c r="D1" s="187"/>
      <c r="E1" s="18"/>
      <c r="H1" s="127"/>
      <c r="I1" s="127"/>
      <c r="J1" s="127"/>
      <c r="K1" s="127"/>
      <c r="L1" s="127"/>
      <c r="M1" s="188"/>
    </row>
    <row r="2" spans="1:13" ht="15">
      <c r="A2" s="200" t="str">
        <f>'BOQ Summary'!A3:F3</f>
        <v>IGMH PHLEBOTOMY AREA
MAY 2026</v>
      </c>
      <c r="B2" s="200"/>
      <c r="C2" s="200"/>
      <c r="D2" s="200"/>
      <c r="E2" s="200"/>
      <c r="F2" s="200"/>
      <c r="G2" s="200"/>
      <c r="H2" s="126"/>
      <c r="I2" s="189"/>
      <c r="J2" s="189"/>
      <c r="K2" s="189"/>
      <c r="L2" s="189"/>
      <c r="M2" s="189"/>
    </row>
    <row r="3" spans="1:13" ht="15">
      <c r="A3" s="201" t="s">
        <v>11</v>
      </c>
      <c r="B3" s="201"/>
      <c r="C3" s="201"/>
      <c r="D3" s="201"/>
      <c r="E3" s="201"/>
      <c r="F3" s="201"/>
      <c r="G3" s="201"/>
      <c r="H3" s="127"/>
      <c r="I3" s="128"/>
      <c r="J3" s="128"/>
      <c r="K3" s="128"/>
      <c r="L3" s="128"/>
      <c r="M3" s="128"/>
    </row>
    <row r="4" spans="1:13">
      <c r="A4" s="19"/>
      <c r="B4" s="187"/>
      <c r="C4" s="187"/>
      <c r="D4" s="187"/>
      <c r="E4" s="190"/>
      <c r="F4" s="190"/>
      <c r="H4" s="127"/>
      <c r="I4" s="128"/>
      <c r="J4" s="128"/>
      <c r="K4" s="128"/>
      <c r="L4" s="128"/>
      <c r="M4" s="189"/>
    </row>
    <row r="5" spans="1:13" ht="15.75">
      <c r="A5" s="202" t="s">
        <v>0</v>
      </c>
      <c r="B5" s="202"/>
      <c r="C5" s="202"/>
      <c r="D5" s="202"/>
      <c r="E5" s="202"/>
      <c r="F5" s="202"/>
      <c r="G5" s="202"/>
      <c r="H5" s="202"/>
      <c r="I5" s="202"/>
      <c r="J5" s="202"/>
      <c r="K5" s="202"/>
      <c r="L5" s="202"/>
      <c r="M5" s="202"/>
    </row>
    <row r="6" spans="1:13" s="12" customFormat="1" ht="38.25" customHeight="1">
      <c r="A6" s="179" t="s">
        <v>12</v>
      </c>
      <c r="B6" s="185"/>
      <c r="C6" s="186"/>
      <c r="D6" s="186"/>
      <c r="E6" s="180" t="s">
        <v>4</v>
      </c>
      <c r="F6" s="180"/>
      <c r="G6" s="179" t="s">
        <v>13</v>
      </c>
      <c r="H6" s="181" t="s">
        <v>14</v>
      </c>
      <c r="I6" s="182" t="s">
        <v>15</v>
      </c>
      <c r="J6" s="182" t="s">
        <v>16</v>
      </c>
      <c r="K6" s="182" t="s">
        <v>17</v>
      </c>
      <c r="L6" s="182" t="s">
        <v>18</v>
      </c>
      <c r="M6" s="179" t="s">
        <v>7</v>
      </c>
    </row>
    <row r="7" spans="1:13" s="13" customFormat="1">
      <c r="A7" s="43" t="s">
        <v>19</v>
      </c>
      <c r="B7" s="27"/>
      <c r="C7" s="28"/>
      <c r="D7" s="28"/>
      <c r="E7" s="29" t="s">
        <v>20</v>
      </c>
      <c r="F7" s="30"/>
      <c r="G7" s="31"/>
      <c r="H7" s="130"/>
      <c r="I7" s="130"/>
      <c r="J7" s="130"/>
      <c r="K7" s="130"/>
      <c r="L7" s="130"/>
      <c r="M7" s="131"/>
    </row>
    <row r="8" spans="1:13" ht="12" customHeight="1">
      <c r="E8" s="119"/>
      <c r="F8" s="32"/>
      <c r="G8" s="48"/>
      <c r="H8" s="133"/>
      <c r="I8" s="133"/>
      <c r="J8" s="133"/>
      <c r="K8" s="133"/>
      <c r="L8" s="133"/>
      <c r="M8" s="134"/>
    </row>
    <row r="9" spans="1:13" s="11" customFormat="1" ht="12" customHeight="1">
      <c r="A9" s="36"/>
      <c r="B9" s="34" t="s">
        <v>21</v>
      </c>
      <c r="C9" s="22"/>
      <c r="D9" s="22"/>
      <c r="E9" s="98"/>
      <c r="F9" s="23"/>
      <c r="G9" s="36"/>
      <c r="H9" s="135"/>
      <c r="I9" s="135"/>
      <c r="J9" s="135"/>
      <c r="K9" s="135"/>
      <c r="L9" s="135"/>
      <c r="M9" s="134"/>
    </row>
    <row r="10" spans="1:13" ht="177" customHeight="1">
      <c r="B10" s="38"/>
      <c r="D10" s="67" t="s">
        <v>22</v>
      </c>
      <c r="E10" s="104" t="s">
        <v>23</v>
      </c>
      <c r="F10" s="64"/>
      <c r="G10" s="48"/>
      <c r="H10" s="133"/>
      <c r="I10" s="133"/>
      <c r="J10" s="133"/>
      <c r="K10" s="133"/>
      <c r="L10" s="133"/>
      <c r="M10" s="134"/>
    </row>
    <row r="11" spans="1:13" ht="9" customHeight="1">
      <c r="E11" s="105"/>
      <c r="F11" s="17"/>
      <c r="G11" s="48"/>
      <c r="H11" s="133"/>
      <c r="I11" s="133"/>
      <c r="J11" s="133"/>
      <c r="K11" s="133"/>
      <c r="L11" s="133"/>
      <c r="M11" s="134"/>
    </row>
    <row r="12" spans="1:13" s="11" customFormat="1" ht="12" customHeight="1">
      <c r="A12" s="36" t="s">
        <v>24</v>
      </c>
      <c r="B12" s="34" t="s">
        <v>25</v>
      </c>
      <c r="C12" s="22"/>
      <c r="D12" s="22"/>
      <c r="E12" s="98"/>
      <c r="F12" s="23"/>
      <c r="G12" s="36"/>
      <c r="H12" s="135"/>
      <c r="I12" s="135"/>
      <c r="J12" s="135"/>
      <c r="K12" s="135"/>
      <c r="L12" s="135"/>
      <c r="M12" s="134"/>
    </row>
    <row r="13" spans="1:13" s="59" customFormat="1">
      <c r="A13" s="48"/>
      <c r="B13" s="15"/>
      <c r="C13" s="16"/>
      <c r="D13" s="16"/>
      <c r="E13" s="66"/>
      <c r="F13" s="18"/>
      <c r="G13" s="48"/>
      <c r="H13" s="133"/>
      <c r="I13" s="133"/>
      <c r="J13" s="133"/>
      <c r="K13" s="133"/>
      <c r="L13" s="133"/>
      <c r="M13" s="136"/>
    </row>
    <row r="14" spans="1:13" s="59" customFormat="1" ht="15">
      <c r="A14" s="48" t="s">
        <v>26</v>
      </c>
      <c r="B14" s="15"/>
      <c r="C14" s="16"/>
      <c r="D14" s="52"/>
      <c r="E14" s="106" t="s">
        <v>27</v>
      </c>
      <c r="F14" s="4"/>
      <c r="G14" s="54" t="s">
        <v>28</v>
      </c>
      <c r="H14" s="133">
        <v>234.07999999999996</v>
      </c>
      <c r="I14" s="133">
        <v>0</v>
      </c>
      <c r="J14" s="133">
        <v>0</v>
      </c>
      <c r="K14" s="133">
        <f t="shared" ref="K14:K18" si="0">H14*I14</f>
        <v>0</v>
      </c>
      <c r="L14" s="133">
        <f t="shared" ref="L14:L18" si="1">H14*J14</f>
        <v>0</v>
      </c>
      <c r="M14" s="136">
        <f t="shared" ref="M14:M18" si="2">H14*I14+H14*J14</f>
        <v>0</v>
      </c>
    </row>
    <row r="15" spans="1:13" s="13" customFormat="1" ht="15">
      <c r="A15" s="48" t="s">
        <v>29</v>
      </c>
      <c r="B15" s="107"/>
      <c r="C15" s="16"/>
      <c r="D15" s="108"/>
      <c r="E15" s="103" t="s">
        <v>30</v>
      </c>
      <c r="G15" s="54" t="s">
        <v>28</v>
      </c>
      <c r="H15" s="133">
        <v>61.599999999999994</v>
      </c>
      <c r="I15" s="133">
        <v>0</v>
      </c>
      <c r="J15" s="133">
        <v>0</v>
      </c>
      <c r="K15" s="133">
        <f t="shared" si="0"/>
        <v>0</v>
      </c>
      <c r="L15" s="133">
        <f t="shared" si="1"/>
        <v>0</v>
      </c>
      <c r="M15" s="136">
        <f t="shared" si="2"/>
        <v>0</v>
      </c>
    </row>
    <row r="16" spans="1:13" s="13" customFormat="1" ht="15">
      <c r="A16" s="48" t="s">
        <v>31</v>
      </c>
      <c r="B16" s="107"/>
      <c r="C16" s="16"/>
      <c r="D16" s="108"/>
      <c r="E16" s="103" t="s">
        <v>32</v>
      </c>
      <c r="G16" s="54" t="s">
        <v>33</v>
      </c>
      <c r="H16" s="133">
        <v>7.55</v>
      </c>
      <c r="I16" s="133">
        <v>0</v>
      </c>
      <c r="J16" s="133">
        <v>0</v>
      </c>
      <c r="K16" s="133">
        <f t="shared" ref="K16" si="3">H16*I16</f>
        <v>0</v>
      </c>
      <c r="L16" s="133">
        <f t="shared" si="1"/>
        <v>0</v>
      </c>
      <c r="M16" s="136">
        <f t="shared" si="2"/>
        <v>0</v>
      </c>
    </row>
    <row r="17" spans="1:13" s="13" customFormat="1" ht="15">
      <c r="A17" s="48" t="s">
        <v>34</v>
      </c>
      <c r="B17" s="107"/>
      <c r="C17" s="16"/>
      <c r="D17" s="108"/>
      <c r="E17" s="103" t="s">
        <v>35</v>
      </c>
      <c r="G17" s="54" t="s">
        <v>33</v>
      </c>
      <c r="H17" s="133">
        <v>15.2</v>
      </c>
      <c r="I17" s="133">
        <v>0</v>
      </c>
      <c r="J17" s="133">
        <v>0</v>
      </c>
      <c r="K17" s="133">
        <f t="shared" si="0"/>
        <v>0</v>
      </c>
      <c r="L17" s="133">
        <f t="shared" si="1"/>
        <v>0</v>
      </c>
      <c r="M17" s="136">
        <f>H17*I17+H17*J17</f>
        <v>0</v>
      </c>
    </row>
    <row r="18" spans="1:13" s="13" customFormat="1" ht="15">
      <c r="A18" s="48" t="s">
        <v>36</v>
      </c>
      <c r="B18" s="107"/>
      <c r="C18" s="16"/>
      <c r="D18" s="108"/>
      <c r="E18" s="103" t="s">
        <v>37</v>
      </c>
      <c r="G18" s="54" t="s">
        <v>33</v>
      </c>
      <c r="H18" s="133">
        <v>42</v>
      </c>
      <c r="I18" s="133">
        <v>0</v>
      </c>
      <c r="J18" s="133">
        <v>0</v>
      </c>
      <c r="K18" s="133">
        <f t="shared" si="0"/>
        <v>0</v>
      </c>
      <c r="L18" s="133">
        <f t="shared" si="1"/>
        <v>0</v>
      </c>
      <c r="M18" s="136">
        <f t="shared" si="2"/>
        <v>0</v>
      </c>
    </row>
    <row r="19" spans="1:13" s="13" customFormat="1">
      <c r="A19" s="48"/>
      <c r="B19" s="107"/>
      <c r="C19" s="16"/>
      <c r="D19" s="108"/>
      <c r="E19" s="103"/>
      <c r="G19" s="54"/>
      <c r="H19" s="133"/>
      <c r="I19" s="133"/>
      <c r="J19" s="133"/>
      <c r="K19" s="133"/>
      <c r="L19" s="133"/>
      <c r="M19" s="136"/>
    </row>
    <row r="20" spans="1:13" s="13" customFormat="1">
      <c r="A20" s="48" t="s">
        <v>38</v>
      </c>
      <c r="B20" s="34" t="s">
        <v>39</v>
      </c>
      <c r="C20" s="16"/>
      <c r="D20" s="108"/>
      <c r="E20" s="103"/>
      <c r="G20" s="54"/>
      <c r="H20" s="133"/>
      <c r="I20" s="133"/>
      <c r="J20" s="133"/>
      <c r="K20" s="133"/>
      <c r="L20" s="133"/>
      <c r="M20" s="136"/>
    </row>
    <row r="21" spans="1:13" s="13" customFormat="1" ht="25.5">
      <c r="A21" s="48"/>
      <c r="B21" s="107"/>
      <c r="C21" s="16"/>
      <c r="D21" s="108"/>
      <c r="E21" s="102" t="s">
        <v>40</v>
      </c>
      <c r="G21" s="54"/>
      <c r="H21" s="133"/>
      <c r="I21" s="133"/>
      <c r="J21" s="133"/>
      <c r="K21" s="133"/>
      <c r="L21" s="133"/>
      <c r="M21" s="136"/>
    </row>
    <row r="22" spans="1:13" s="59" customFormat="1" ht="15">
      <c r="A22" s="48" t="s">
        <v>41</v>
      </c>
      <c r="B22" s="107"/>
      <c r="C22" s="16"/>
      <c r="D22" s="108"/>
      <c r="E22" s="97" t="s">
        <v>42</v>
      </c>
      <c r="F22" s="4"/>
      <c r="G22" s="109" t="s">
        <v>43</v>
      </c>
      <c r="H22" s="137">
        <v>279.31</v>
      </c>
      <c r="I22" s="133">
        <v>0</v>
      </c>
      <c r="J22" s="133">
        <v>0</v>
      </c>
      <c r="K22" s="133">
        <f t="shared" ref="K22:K23" si="4">H22*I22</f>
        <v>0</v>
      </c>
      <c r="L22" s="133">
        <f t="shared" ref="L22:L23" si="5">H22*J22</f>
        <v>0</v>
      </c>
      <c r="M22" s="136">
        <f t="shared" ref="M22:M23" si="6">H22*I22+H22*J22</f>
        <v>0</v>
      </c>
    </row>
    <row r="23" spans="1:13" s="59" customFormat="1" ht="15">
      <c r="A23" s="48" t="s">
        <v>44</v>
      </c>
      <c r="B23" s="107"/>
      <c r="C23" s="16"/>
      <c r="D23" s="108"/>
      <c r="E23" s="97" t="s">
        <v>45</v>
      </c>
      <c r="F23" s="4"/>
      <c r="G23" s="109" t="s">
        <v>43</v>
      </c>
      <c r="H23" s="137">
        <v>326.13</v>
      </c>
      <c r="I23" s="133">
        <v>0</v>
      </c>
      <c r="J23" s="133">
        <v>0</v>
      </c>
      <c r="K23" s="133">
        <f t="shared" si="4"/>
        <v>0</v>
      </c>
      <c r="L23" s="133">
        <f t="shared" si="5"/>
        <v>0</v>
      </c>
      <c r="M23" s="136">
        <f t="shared" si="6"/>
        <v>0</v>
      </c>
    </row>
    <row r="24" spans="1:13" s="13" customFormat="1">
      <c r="A24" s="48"/>
      <c r="B24" s="107"/>
      <c r="C24" s="16"/>
      <c r="D24" s="108"/>
      <c r="E24" s="103"/>
      <c r="G24" s="54"/>
      <c r="H24" s="133"/>
      <c r="I24" s="133"/>
      <c r="J24" s="133"/>
      <c r="K24" s="133"/>
      <c r="L24" s="133"/>
      <c r="M24" s="136"/>
    </row>
    <row r="25" spans="1:13" s="13" customFormat="1">
      <c r="A25" s="123"/>
      <c r="B25" s="110"/>
      <c r="C25" s="111"/>
      <c r="D25" s="112"/>
      <c r="E25" s="113"/>
      <c r="F25" s="114"/>
      <c r="G25" s="115"/>
      <c r="H25" s="138"/>
      <c r="I25" s="138"/>
      <c r="J25" s="138"/>
      <c r="K25" s="138"/>
      <c r="L25" s="138"/>
      <c r="M25" s="139"/>
    </row>
    <row r="26" spans="1:13" s="13" customFormat="1">
      <c r="A26" s="26"/>
      <c r="B26" s="82"/>
      <c r="C26" s="24"/>
      <c r="D26" s="24"/>
      <c r="E26" s="25" t="s">
        <v>46</v>
      </c>
      <c r="F26" s="83"/>
      <c r="G26" s="84"/>
      <c r="H26" s="140"/>
      <c r="I26" s="140"/>
      <c r="J26" s="140"/>
      <c r="K26" s="141">
        <f>SUBTOTAL(9,K14:K25)</f>
        <v>0</v>
      </c>
      <c r="L26" s="141">
        <f>SUBTOTAL(9,L14:L25)</f>
        <v>0</v>
      </c>
      <c r="M26" s="141">
        <f>SUBTOTAL(9,M14:M25)</f>
        <v>0</v>
      </c>
    </row>
    <row r="27" spans="1:13" s="13" customFormat="1">
      <c r="A27" s="43" t="s">
        <v>47</v>
      </c>
      <c r="B27" s="27"/>
      <c r="C27" s="28"/>
      <c r="D27" s="28"/>
      <c r="E27" s="29" t="s">
        <v>48</v>
      </c>
      <c r="F27" s="30"/>
      <c r="G27" s="31"/>
      <c r="H27" s="130"/>
      <c r="I27" s="130"/>
      <c r="J27" s="130"/>
      <c r="K27" s="130"/>
      <c r="L27" s="130"/>
      <c r="M27" s="131"/>
    </row>
    <row r="28" spans="1:13" ht="12" customHeight="1">
      <c r="G28" s="48"/>
      <c r="H28" s="133"/>
      <c r="I28" s="133"/>
      <c r="J28" s="133"/>
      <c r="K28" s="133"/>
      <c r="L28" s="133"/>
      <c r="M28" s="134"/>
    </row>
    <row r="29" spans="1:13" s="11" customFormat="1" ht="12" customHeight="1">
      <c r="A29" s="36"/>
      <c r="B29" s="34" t="s">
        <v>21</v>
      </c>
      <c r="C29" s="22"/>
      <c r="D29" s="22"/>
      <c r="E29" s="35"/>
      <c r="F29" s="20"/>
      <c r="G29" s="36"/>
      <c r="H29" s="135"/>
      <c r="I29" s="135"/>
      <c r="J29" s="135"/>
      <c r="K29" s="135"/>
      <c r="L29" s="135"/>
      <c r="M29" s="134"/>
    </row>
    <row r="30" spans="1:13" ht="25.5">
      <c r="B30" s="38"/>
      <c r="D30" s="67" t="s">
        <v>22</v>
      </c>
      <c r="E30" s="64" t="s">
        <v>49</v>
      </c>
      <c r="F30" s="65"/>
      <c r="G30" s="48"/>
      <c r="H30" s="133"/>
      <c r="I30" s="133"/>
      <c r="J30" s="133"/>
      <c r="K30" s="133"/>
      <c r="L30" s="133"/>
      <c r="M30" s="134"/>
    </row>
    <row r="31" spans="1:13" ht="25.5">
      <c r="B31" s="38"/>
      <c r="D31" s="67" t="s">
        <v>50</v>
      </c>
      <c r="E31" s="64" t="s">
        <v>51</v>
      </c>
      <c r="F31" s="65"/>
      <c r="G31" s="48"/>
      <c r="H31" s="133"/>
      <c r="I31" s="133"/>
      <c r="J31" s="133"/>
      <c r="K31" s="133"/>
      <c r="L31" s="133"/>
      <c r="M31" s="134"/>
    </row>
    <row r="32" spans="1:13">
      <c r="B32" s="38"/>
      <c r="D32" s="67" t="s">
        <v>52</v>
      </c>
      <c r="E32" s="64" t="s">
        <v>53</v>
      </c>
      <c r="F32" s="65"/>
      <c r="G32" s="48"/>
      <c r="H32" s="133"/>
      <c r="I32" s="133"/>
      <c r="J32" s="133"/>
      <c r="K32" s="133"/>
      <c r="L32" s="133"/>
      <c r="M32" s="134"/>
    </row>
    <row r="33" spans="1:13">
      <c r="B33" s="38"/>
      <c r="D33" s="67" t="s">
        <v>54</v>
      </c>
      <c r="E33" s="64" t="s">
        <v>55</v>
      </c>
      <c r="F33" s="65"/>
      <c r="G33" s="48"/>
      <c r="H33" s="133"/>
      <c r="I33" s="133"/>
      <c r="J33" s="133"/>
      <c r="K33" s="133"/>
      <c r="L33" s="133"/>
      <c r="M33" s="134"/>
    </row>
    <row r="34" spans="1:13" ht="12" customHeight="1">
      <c r="D34" s="67" t="s">
        <v>56</v>
      </c>
      <c r="E34" s="17" t="s">
        <v>57</v>
      </c>
      <c r="G34" s="48"/>
      <c r="H34" s="133"/>
      <c r="I34" s="133"/>
      <c r="J34" s="133"/>
      <c r="K34" s="133"/>
      <c r="L34" s="133"/>
      <c r="M34" s="134"/>
    </row>
    <row r="35" spans="1:13">
      <c r="B35" s="38"/>
      <c r="D35" s="67" t="s">
        <v>58</v>
      </c>
      <c r="E35" s="64" t="s">
        <v>59</v>
      </c>
      <c r="F35" s="65"/>
      <c r="G35" s="48"/>
      <c r="H35" s="133"/>
      <c r="I35" s="133"/>
      <c r="J35" s="133"/>
      <c r="K35" s="133"/>
      <c r="L35" s="133"/>
      <c r="M35" s="134"/>
    </row>
    <row r="36" spans="1:13">
      <c r="B36" s="38"/>
      <c r="D36" s="67" t="s">
        <v>60</v>
      </c>
      <c r="E36" s="64" t="s">
        <v>61</v>
      </c>
      <c r="F36" s="65"/>
      <c r="G36" s="48"/>
      <c r="H36" s="133"/>
      <c r="I36" s="133"/>
      <c r="J36" s="133"/>
      <c r="K36" s="133"/>
      <c r="L36" s="133"/>
      <c r="M36" s="134"/>
    </row>
    <row r="37" spans="1:13">
      <c r="A37" s="36"/>
      <c r="B37" s="60"/>
      <c r="C37" s="22"/>
      <c r="D37" s="22"/>
      <c r="E37" s="35"/>
      <c r="F37" s="68"/>
      <c r="G37" s="48"/>
      <c r="H37" s="133"/>
      <c r="I37" s="128"/>
      <c r="J37" s="133"/>
      <c r="K37" s="133"/>
      <c r="L37" s="133"/>
      <c r="M37" s="136"/>
    </row>
    <row r="38" spans="1:13" s="11" customFormat="1" ht="33.6" customHeight="1">
      <c r="A38" s="36" t="s">
        <v>62</v>
      </c>
      <c r="B38" s="35" t="s">
        <v>63</v>
      </c>
      <c r="C38" s="22"/>
      <c r="D38" s="22"/>
      <c r="E38" s="35"/>
      <c r="F38" s="20"/>
      <c r="G38" s="36"/>
      <c r="H38" s="135"/>
      <c r="I38" s="135"/>
      <c r="J38" s="135"/>
      <c r="K38" s="135"/>
      <c r="L38" s="135"/>
      <c r="M38" s="134"/>
    </row>
    <row r="39" spans="1:13" s="62" customFormat="1" ht="20.65" customHeight="1">
      <c r="A39" s="48" t="s">
        <v>64</v>
      </c>
      <c r="B39" s="69">
        <v>1900</v>
      </c>
      <c r="C39" s="67" t="s">
        <v>65</v>
      </c>
      <c r="D39" s="67">
        <v>2100</v>
      </c>
      <c r="E39" s="70" t="s">
        <v>66</v>
      </c>
      <c r="F39" s="68"/>
      <c r="G39" s="48" t="s">
        <v>67</v>
      </c>
      <c r="H39" s="133">
        <v>1</v>
      </c>
      <c r="I39" s="133">
        <v>0</v>
      </c>
      <c r="J39" s="133"/>
      <c r="K39" s="133">
        <f>H39*I39</f>
        <v>0</v>
      </c>
      <c r="L39" s="133">
        <f>H39*J39</f>
        <v>0</v>
      </c>
      <c r="M39" s="136">
        <f t="shared" ref="M39:M41" si="7">H39*I39+H39*J39</f>
        <v>0</v>
      </c>
    </row>
    <row r="40" spans="1:13" s="62" customFormat="1" ht="20.65" customHeight="1">
      <c r="A40" s="48" t="s">
        <v>64</v>
      </c>
      <c r="B40" s="69">
        <v>900</v>
      </c>
      <c r="C40" s="67" t="s">
        <v>65</v>
      </c>
      <c r="D40" s="67">
        <v>2100</v>
      </c>
      <c r="E40" s="70" t="s">
        <v>68</v>
      </c>
      <c r="F40" s="68"/>
      <c r="G40" s="48" t="s">
        <v>67</v>
      </c>
      <c r="H40" s="133">
        <v>1</v>
      </c>
      <c r="I40" s="133">
        <v>0</v>
      </c>
      <c r="J40" s="133">
        <v>0</v>
      </c>
      <c r="K40" s="133">
        <f t="shared" ref="K40:K41" si="8">H40*I40</f>
        <v>0</v>
      </c>
      <c r="L40" s="133">
        <f t="shared" ref="L40:L41" si="9">H40*J40</f>
        <v>0</v>
      </c>
      <c r="M40" s="136">
        <f t="shared" si="7"/>
        <v>0</v>
      </c>
    </row>
    <row r="41" spans="1:13" s="62" customFormat="1" ht="20.65" customHeight="1">
      <c r="A41" s="48" t="s">
        <v>64</v>
      </c>
      <c r="B41" s="69">
        <v>700</v>
      </c>
      <c r="C41" s="67" t="s">
        <v>65</v>
      </c>
      <c r="D41" s="67">
        <v>2100</v>
      </c>
      <c r="E41" s="70" t="s">
        <v>69</v>
      </c>
      <c r="F41" s="68"/>
      <c r="G41" s="48" t="s">
        <v>67</v>
      </c>
      <c r="H41" s="133">
        <v>3</v>
      </c>
      <c r="I41" s="133">
        <v>0</v>
      </c>
      <c r="J41" s="133">
        <v>0</v>
      </c>
      <c r="K41" s="133">
        <f t="shared" si="8"/>
        <v>0</v>
      </c>
      <c r="L41" s="133">
        <f t="shared" si="9"/>
        <v>0</v>
      </c>
      <c r="M41" s="136">
        <f t="shared" si="7"/>
        <v>0</v>
      </c>
    </row>
    <row r="42" spans="1:13" s="62" customFormat="1" ht="20.65" customHeight="1">
      <c r="A42" s="48" t="s">
        <v>64</v>
      </c>
      <c r="B42" s="69">
        <v>700</v>
      </c>
      <c r="C42" s="67" t="s">
        <v>65</v>
      </c>
      <c r="D42" s="67">
        <v>2100</v>
      </c>
      <c r="E42" s="70" t="s">
        <v>70</v>
      </c>
      <c r="F42" s="68"/>
      <c r="G42" s="48" t="s">
        <v>67</v>
      </c>
      <c r="H42" s="133">
        <v>5</v>
      </c>
      <c r="I42" s="133">
        <v>0</v>
      </c>
      <c r="J42" s="133">
        <v>0</v>
      </c>
      <c r="K42" s="133">
        <f t="shared" ref="K42:K51" si="10">H42*I42</f>
        <v>0</v>
      </c>
      <c r="L42" s="133">
        <f t="shared" ref="L42:L51" si="11">H42*J42</f>
        <v>0</v>
      </c>
      <c r="M42" s="136">
        <f t="shared" ref="M42:M51" si="12">H42*I42+H42*J42</f>
        <v>0</v>
      </c>
    </row>
    <row r="43" spans="1:13" s="62" customFormat="1" ht="20.65" customHeight="1">
      <c r="A43" s="48" t="s">
        <v>64</v>
      </c>
      <c r="B43" s="69">
        <v>1100</v>
      </c>
      <c r="C43" s="67" t="s">
        <v>65</v>
      </c>
      <c r="D43" s="67">
        <v>2100</v>
      </c>
      <c r="E43" s="70" t="s">
        <v>71</v>
      </c>
      <c r="F43" s="68"/>
      <c r="G43" s="48" t="s">
        <v>67</v>
      </c>
      <c r="H43" s="133">
        <v>2</v>
      </c>
      <c r="I43" s="133">
        <v>0</v>
      </c>
      <c r="J43" s="133">
        <v>0</v>
      </c>
      <c r="K43" s="133">
        <f t="shared" si="10"/>
        <v>0</v>
      </c>
      <c r="L43" s="133">
        <f t="shared" si="11"/>
        <v>0</v>
      </c>
      <c r="M43" s="136">
        <f t="shared" si="12"/>
        <v>0</v>
      </c>
    </row>
    <row r="44" spans="1:13" s="62" customFormat="1" ht="20.65" customHeight="1">
      <c r="A44" s="48" t="s">
        <v>64</v>
      </c>
      <c r="B44" s="69">
        <v>800</v>
      </c>
      <c r="C44" s="67" t="s">
        <v>65</v>
      </c>
      <c r="D44" s="67">
        <v>2200</v>
      </c>
      <c r="E44" s="70" t="s">
        <v>72</v>
      </c>
      <c r="F44" s="68"/>
      <c r="G44" s="48" t="s">
        <v>67</v>
      </c>
      <c r="H44" s="133">
        <v>3</v>
      </c>
      <c r="I44" s="133">
        <v>0</v>
      </c>
      <c r="J44" s="133">
        <v>0</v>
      </c>
      <c r="K44" s="133">
        <f t="shared" ref="K44" si="13">H44*I44</f>
        <v>0</v>
      </c>
      <c r="L44" s="133">
        <f t="shared" ref="L44" si="14">H44*J44</f>
        <v>0</v>
      </c>
      <c r="M44" s="136">
        <f t="shared" ref="M44" si="15">H44*I44+H44*J44</f>
        <v>0</v>
      </c>
    </row>
    <row r="45" spans="1:13" s="62" customFormat="1" ht="20.45" customHeight="1">
      <c r="A45" s="48" t="s">
        <v>64</v>
      </c>
      <c r="B45" s="69">
        <v>2800</v>
      </c>
      <c r="C45" s="67" t="s">
        <v>65</v>
      </c>
      <c r="D45" s="67">
        <v>2000</v>
      </c>
      <c r="E45" s="70" t="s">
        <v>73</v>
      </c>
      <c r="F45" s="68"/>
      <c r="G45" s="48" t="s">
        <v>67</v>
      </c>
      <c r="H45" s="133">
        <v>1</v>
      </c>
      <c r="I45" s="133">
        <v>0</v>
      </c>
      <c r="J45" s="133">
        <v>0</v>
      </c>
      <c r="K45" s="133">
        <f t="shared" si="10"/>
        <v>0</v>
      </c>
      <c r="L45" s="133">
        <f t="shared" si="11"/>
        <v>0</v>
      </c>
      <c r="M45" s="136">
        <f t="shared" si="12"/>
        <v>0</v>
      </c>
    </row>
    <row r="46" spans="1:13" s="62" customFormat="1" ht="20.45" customHeight="1">
      <c r="A46" s="48" t="s">
        <v>64</v>
      </c>
      <c r="B46" s="69">
        <v>1475</v>
      </c>
      <c r="C46" s="67" t="s">
        <v>65</v>
      </c>
      <c r="D46" s="67">
        <v>2500</v>
      </c>
      <c r="E46" s="70" t="s">
        <v>74</v>
      </c>
      <c r="F46" s="68"/>
      <c r="G46" s="48" t="s">
        <v>67</v>
      </c>
      <c r="H46" s="133">
        <v>1</v>
      </c>
      <c r="I46" s="133">
        <v>0</v>
      </c>
      <c r="J46" s="133">
        <v>0</v>
      </c>
      <c r="K46" s="133">
        <f t="shared" ref="K46" si="16">H46*I46</f>
        <v>0</v>
      </c>
      <c r="L46" s="133">
        <f t="shared" ref="L46" si="17">H46*J46</f>
        <v>0</v>
      </c>
      <c r="M46" s="136">
        <f t="shared" ref="M46" si="18">H46*I46+H46*J46</f>
        <v>0</v>
      </c>
    </row>
    <row r="47" spans="1:13" s="62" customFormat="1" ht="20.45" customHeight="1">
      <c r="A47" s="48" t="s">
        <v>64</v>
      </c>
      <c r="B47" s="69">
        <v>1500</v>
      </c>
      <c r="C47" s="67" t="s">
        <v>65</v>
      </c>
      <c r="D47" s="67">
        <v>2500</v>
      </c>
      <c r="E47" s="70" t="s">
        <v>75</v>
      </c>
      <c r="F47" s="68"/>
      <c r="G47" s="48" t="s">
        <v>67</v>
      </c>
      <c r="H47" s="133">
        <v>1</v>
      </c>
      <c r="I47" s="133">
        <v>0</v>
      </c>
      <c r="J47" s="133">
        <v>0</v>
      </c>
      <c r="K47" s="133">
        <f t="shared" ref="K47" si="19">H47*I47</f>
        <v>0</v>
      </c>
      <c r="L47" s="133">
        <f t="shared" ref="L47" si="20">H47*J47</f>
        <v>0</v>
      </c>
      <c r="M47" s="136">
        <f t="shared" ref="M47" si="21">H47*I47+H47*J47</f>
        <v>0</v>
      </c>
    </row>
    <row r="48" spans="1:13" s="62" customFormat="1" ht="20.45" customHeight="1">
      <c r="A48" s="48" t="s">
        <v>64</v>
      </c>
      <c r="B48" s="69">
        <v>1640</v>
      </c>
      <c r="C48" s="67" t="s">
        <v>65</v>
      </c>
      <c r="D48" s="67">
        <v>2200</v>
      </c>
      <c r="E48" s="70" t="s">
        <v>76</v>
      </c>
      <c r="F48" s="68"/>
      <c r="G48" s="48" t="s">
        <v>67</v>
      </c>
      <c r="H48" s="133">
        <v>1</v>
      </c>
      <c r="I48" s="133">
        <v>0</v>
      </c>
      <c r="J48" s="133">
        <v>0</v>
      </c>
      <c r="K48" s="133">
        <f t="shared" ref="K48" si="22">H48*I48</f>
        <v>0</v>
      </c>
      <c r="L48" s="133">
        <f t="shared" ref="L48" si="23">H48*J48</f>
        <v>0</v>
      </c>
      <c r="M48" s="136">
        <f t="shared" ref="M48" si="24">H48*I48+H48*J48</f>
        <v>0</v>
      </c>
    </row>
    <row r="49" spans="1:13" s="62" customFormat="1" ht="20.45" customHeight="1">
      <c r="A49" s="48" t="s">
        <v>64</v>
      </c>
      <c r="B49" s="69">
        <v>3155</v>
      </c>
      <c r="C49" s="67" t="s">
        <v>65</v>
      </c>
      <c r="D49" s="67">
        <v>2200</v>
      </c>
      <c r="E49" s="70" t="s">
        <v>77</v>
      </c>
      <c r="F49" s="68"/>
      <c r="G49" s="48" t="s">
        <v>67</v>
      </c>
      <c r="H49" s="133">
        <v>1</v>
      </c>
      <c r="I49" s="133">
        <v>0</v>
      </c>
      <c r="J49" s="133">
        <v>0</v>
      </c>
      <c r="K49" s="133">
        <f t="shared" ref="K49" si="25">H49*I49</f>
        <v>0</v>
      </c>
      <c r="L49" s="133">
        <f t="shared" ref="L49" si="26">H49*J49</f>
        <v>0</v>
      </c>
      <c r="M49" s="136">
        <f t="shared" ref="M49" si="27">H49*I49+H49*J49</f>
        <v>0</v>
      </c>
    </row>
    <row r="50" spans="1:13" s="62" customFormat="1" ht="20.45" customHeight="1">
      <c r="A50" s="48" t="s">
        <v>64</v>
      </c>
      <c r="B50" s="69">
        <v>1600</v>
      </c>
      <c r="C50" s="67" t="s">
        <v>65</v>
      </c>
      <c r="D50" s="67">
        <v>2200</v>
      </c>
      <c r="E50" s="70" t="s">
        <v>78</v>
      </c>
      <c r="F50" s="68"/>
      <c r="G50" s="48" t="s">
        <v>67</v>
      </c>
      <c r="H50" s="133">
        <v>1</v>
      </c>
      <c r="I50" s="133">
        <v>0</v>
      </c>
      <c r="J50" s="133">
        <v>0</v>
      </c>
      <c r="K50" s="133">
        <f t="shared" ref="K50" si="28">H50*I50</f>
        <v>0</v>
      </c>
      <c r="L50" s="133">
        <f t="shared" ref="L50" si="29">H50*J50</f>
        <v>0</v>
      </c>
      <c r="M50" s="136">
        <f t="shared" ref="M50" si="30">H50*I50+H50*J50</f>
        <v>0</v>
      </c>
    </row>
    <row r="51" spans="1:13" s="62" customFormat="1" ht="20.45" customHeight="1">
      <c r="A51" s="48" t="s">
        <v>64</v>
      </c>
      <c r="B51" s="69">
        <v>3495</v>
      </c>
      <c r="C51" s="67" t="s">
        <v>65</v>
      </c>
      <c r="D51" s="67">
        <v>1600</v>
      </c>
      <c r="E51" s="70" t="s">
        <v>79</v>
      </c>
      <c r="F51" s="68"/>
      <c r="G51" s="48" t="s">
        <v>67</v>
      </c>
      <c r="H51" s="133">
        <v>1</v>
      </c>
      <c r="I51" s="133">
        <v>0</v>
      </c>
      <c r="J51" s="133">
        <v>0</v>
      </c>
      <c r="K51" s="133">
        <f t="shared" si="10"/>
        <v>0</v>
      </c>
      <c r="L51" s="133">
        <f t="shared" si="11"/>
        <v>0</v>
      </c>
      <c r="M51" s="136">
        <f t="shared" si="12"/>
        <v>0</v>
      </c>
    </row>
    <row r="52" spans="1:13" s="62" customFormat="1" ht="20.45" customHeight="1">
      <c r="A52" s="48" t="s">
        <v>64</v>
      </c>
      <c r="B52" s="69">
        <v>2346</v>
      </c>
      <c r="C52" s="67" t="s">
        <v>65</v>
      </c>
      <c r="D52" s="67">
        <v>1600</v>
      </c>
      <c r="E52" s="70" t="s">
        <v>80</v>
      </c>
      <c r="F52" s="68"/>
      <c r="G52" s="48" t="s">
        <v>67</v>
      </c>
      <c r="H52" s="133">
        <v>1</v>
      </c>
      <c r="I52" s="133">
        <v>0</v>
      </c>
      <c r="J52" s="133">
        <v>0</v>
      </c>
      <c r="K52" s="133">
        <f t="shared" ref="K52" si="31">H52*I52</f>
        <v>0</v>
      </c>
      <c r="L52" s="133">
        <f t="shared" ref="L52" si="32">H52*J52</f>
        <v>0</v>
      </c>
      <c r="M52" s="136">
        <f t="shared" ref="M52" si="33">H52*I52+H52*J52</f>
        <v>0</v>
      </c>
    </row>
    <row r="53" spans="1:13" s="62" customFormat="1" ht="20.65" customHeight="1">
      <c r="A53" s="48"/>
      <c r="B53" s="71"/>
      <c r="C53" s="67"/>
      <c r="D53" s="67"/>
      <c r="E53" s="70"/>
      <c r="F53" s="68"/>
      <c r="G53" s="48"/>
      <c r="H53" s="133"/>
      <c r="I53" s="133"/>
      <c r="J53" s="133"/>
      <c r="K53" s="133"/>
      <c r="L53" s="133"/>
      <c r="M53" s="136"/>
    </row>
    <row r="54" spans="1:13" s="62" customFormat="1" ht="20.65" customHeight="1">
      <c r="A54" s="43"/>
      <c r="B54" s="27"/>
      <c r="C54" s="28"/>
      <c r="D54" s="28"/>
      <c r="E54" s="29" t="s">
        <v>81</v>
      </c>
      <c r="F54" s="30"/>
      <c r="G54" s="31"/>
      <c r="H54" s="130"/>
      <c r="I54" s="130"/>
      <c r="J54" s="130"/>
      <c r="K54" s="143">
        <f>SUBTOTAL(9,K39:K53)</f>
        <v>0</v>
      </c>
      <c r="L54" s="143">
        <f>SUBTOTAL(9,L39:L53)</f>
        <v>0</v>
      </c>
      <c r="M54" s="143">
        <f>SUBTOTAL(9,M39:M53)</f>
        <v>0</v>
      </c>
    </row>
    <row r="55" spans="1:13" s="13" customFormat="1">
      <c r="A55" s="43" t="s">
        <v>82</v>
      </c>
      <c r="B55" s="27"/>
      <c r="C55" s="28"/>
      <c r="D55" s="28"/>
      <c r="E55" s="29" t="s">
        <v>83</v>
      </c>
      <c r="F55" s="30"/>
      <c r="G55" s="31"/>
      <c r="H55" s="130"/>
      <c r="I55" s="130"/>
      <c r="J55" s="130"/>
      <c r="K55" s="130"/>
      <c r="L55" s="130"/>
      <c r="M55" s="131"/>
    </row>
    <row r="56" spans="1:13" ht="12" customHeight="1">
      <c r="E56" s="119"/>
      <c r="F56" s="32"/>
      <c r="G56" s="48"/>
      <c r="H56" s="133"/>
      <c r="I56" s="133"/>
      <c r="J56" s="133"/>
      <c r="K56" s="133"/>
      <c r="L56" s="133"/>
      <c r="M56" s="134"/>
    </row>
    <row r="57" spans="1:13" s="11" customFormat="1" ht="12" customHeight="1">
      <c r="A57" s="36"/>
      <c r="B57" s="34" t="s">
        <v>21</v>
      </c>
      <c r="C57" s="22"/>
      <c r="D57" s="22"/>
      <c r="E57" s="98"/>
      <c r="F57" s="23"/>
      <c r="G57" s="36"/>
      <c r="H57" s="135"/>
      <c r="I57" s="135"/>
      <c r="J57" s="135"/>
      <c r="K57" s="135"/>
      <c r="L57" s="135"/>
      <c r="M57" s="134"/>
    </row>
    <row r="58" spans="1:13" ht="177" customHeight="1">
      <c r="B58" s="38"/>
      <c r="D58" s="67" t="s">
        <v>22</v>
      </c>
      <c r="E58" s="104" t="s">
        <v>84</v>
      </c>
      <c r="F58" s="64"/>
      <c r="G58" s="48"/>
      <c r="H58" s="133"/>
      <c r="I58" s="133"/>
      <c r="J58" s="133"/>
      <c r="K58" s="133"/>
      <c r="L58" s="133"/>
      <c r="M58" s="134"/>
    </row>
    <row r="59" spans="1:13" ht="9" customHeight="1">
      <c r="E59" s="105"/>
      <c r="F59" s="17"/>
      <c r="G59" s="48"/>
      <c r="H59" s="133"/>
      <c r="I59" s="133"/>
      <c r="J59" s="133"/>
      <c r="K59" s="133"/>
      <c r="L59" s="133"/>
      <c r="M59" s="134"/>
    </row>
    <row r="60" spans="1:13" s="11" customFormat="1" ht="12" customHeight="1">
      <c r="A60" s="36" t="s">
        <v>85</v>
      </c>
      <c r="B60" s="34" t="s">
        <v>86</v>
      </c>
      <c r="C60" s="22"/>
      <c r="D60" s="22"/>
      <c r="E60" s="98"/>
      <c r="F60" s="23"/>
      <c r="G60" s="36"/>
      <c r="H60" s="135"/>
      <c r="I60" s="135"/>
      <c r="J60" s="135"/>
      <c r="K60" s="135"/>
      <c r="L60" s="135"/>
      <c r="M60" s="134"/>
    </row>
    <row r="61" spans="1:13" s="59" customFormat="1">
      <c r="A61" s="48"/>
      <c r="B61" s="15"/>
      <c r="C61" s="16"/>
      <c r="D61" s="16"/>
      <c r="E61" s="66"/>
      <c r="F61" s="18"/>
      <c r="G61" s="48"/>
      <c r="H61" s="133"/>
      <c r="I61" s="133"/>
      <c r="J61" s="133"/>
      <c r="K61" s="133"/>
      <c r="L61" s="133"/>
      <c r="M61" s="136"/>
    </row>
    <row r="62" spans="1:13" s="11" customFormat="1" ht="41.65" customHeight="1">
      <c r="A62" s="36"/>
      <c r="B62" s="34"/>
      <c r="C62" s="22"/>
      <c r="D62" s="155"/>
      <c r="E62" s="122" t="s">
        <v>87</v>
      </c>
      <c r="F62" s="156"/>
      <c r="G62" s="157"/>
      <c r="H62" s="158"/>
      <c r="I62" s="158"/>
      <c r="J62" s="158"/>
      <c r="K62" s="133"/>
      <c r="L62" s="133"/>
      <c r="M62" s="136"/>
    </row>
    <row r="63" spans="1:13" s="63" customFormat="1">
      <c r="A63" s="48"/>
      <c r="B63" s="38"/>
      <c r="C63" s="16"/>
      <c r="D63" s="52">
        <v>100</v>
      </c>
      <c r="E63" s="153" t="s">
        <v>88</v>
      </c>
      <c r="F63" s="154"/>
      <c r="G63" s="54"/>
      <c r="H63" s="133"/>
      <c r="I63" s="133"/>
      <c r="J63" s="133"/>
      <c r="K63" s="133"/>
      <c r="L63" s="133"/>
      <c r="M63" s="136"/>
    </row>
    <row r="64" spans="1:13" s="59" customFormat="1" ht="15">
      <c r="A64" s="48" t="s">
        <v>89</v>
      </c>
      <c r="B64" s="15"/>
      <c r="C64" s="16"/>
      <c r="D64" s="52"/>
      <c r="E64" s="106" t="s">
        <v>63</v>
      </c>
      <c r="F64" s="4"/>
      <c r="G64" s="54" t="s">
        <v>28</v>
      </c>
      <c r="H64" s="133">
        <v>182</v>
      </c>
      <c r="I64" s="133">
        <v>0</v>
      </c>
      <c r="J64" s="133">
        <v>0</v>
      </c>
      <c r="K64" s="133">
        <f t="shared" ref="K64:K67" si="34">H64*I64</f>
        <v>0</v>
      </c>
      <c r="L64" s="133">
        <f t="shared" ref="L64:L67" si="35">H64*J64</f>
        <v>0</v>
      </c>
      <c r="M64" s="136">
        <f t="shared" ref="M64:M67" si="36">H64*I64+H64*J64</f>
        <v>0</v>
      </c>
    </row>
    <row r="65" spans="1:13" s="13" customFormat="1">
      <c r="A65" s="48" t="s">
        <v>90</v>
      </c>
      <c r="B65" s="107"/>
      <c r="C65" s="16"/>
      <c r="D65" s="52"/>
      <c r="E65" s="106" t="s">
        <v>91</v>
      </c>
      <c r="G65" s="54" t="s">
        <v>92</v>
      </c>
      <c r="H65" s="133">
        <f>H64*23</f>
        <v>4186</v>
      </c>
      <c r="I65" s="133">
        <v>0</v>
      </c>
      <c r="J65" s="133"/>
      <c r="K65" s="133">
        <f t="shared" si="34"/>
        <v>0</v>
      </c>
      <c r="L65" s="133">
        <f t="shared" si="35"/>
        <v>0</v>
      </c>
      <c r="M65" s="136">
        <f>H65*I65+H65*J65</f>
        <v>0</v>
      </c>
    </row>
    <row r="66" spans="1:13" s="13" customFormat="1">
      <c r="A66" s="48" t="s">
        <v>93</v>
      </c>
      <c r="B66" s="107"/>
      <c r="C66" s="16"/>
      <c r="D66" s="52"/>
      <c r="E66" s="106" t="s">
        <v>94</v>
      </c>
      <c r="G66" s="54" t="s">
        <v>95</v>
      </c>
      <c r="H66" s="133">
        <f>H65/100</f>
        <v>41.86</v>
      </c>
      <c r="I66" s="133">
        <v>0</v>
      </c>
      <c r="J66" s="133">
        <v>0</v>
      </c>
      <c r="K66" s="133">
        <f t="shared" si="34"/>
        <v>0</v>
      </c>
      <c r="L66" s="133">
        <f t="shared" si="35"/>
        <v>0</v>
      </c>
      <c r="M66" s="136">
        <f t="shared" si="36"/>
        <v>0</v>
      </c>
    </row>
    <row r="67" spans="1:13" s="13" customFormat="1">
      <c r="A67" s="48" t="s">
        <v>96</v>
      </c>
      <c r="B67" s="107"/>
      <c r="C67" s="16"/>
      <c r="D67" s="52"/>
      <c r="E67" s="106" t="s">
        <v>97</v>
      </c>
      <c r="G67" s="54" t="s">
        <v>95</v>
      </c>
      <c r="H67" s="133">
        <f>H66*5</f>
        <v>209.3</v>
      </c>
      <c r="I67" s="133">
        <v>0</v>
      </c>
      <c r="J67" s="133">
        <v>0</v>
      </c>
      <c r="K67" s="133">
        <f t="shared" si="34"/>
        <v>0</v>
      </c>
      <c r="L67" s="133">
        <f t="shared" si="35"/>
        <v>0</v>
      </c>
      <c r="M67" s="136">
        <f t="shared" si="36"/>
        <v>0</v>
      </c>
    </row>
    <row r="68" spans="1:13" s="13" customFormat="1">
      <c r="A68" s="48"/>
      <c r="B68" s="107"/>
      <c r="C68" s="16"/>
      <c r="D68" s="52"/>
      <c r="E68" s="106"/>
      <c r="G68" s="54"/>
      <c r="H68" s="133"/>
      <c r="I68" s="133"/>
      <c r="J68" s="133"/>
      <c r="K68" s="133"/>
      <c r="L68" s="133"/>
      <c r="M68" s="136"/>
    </row>
    <row r="69" spans="1:13" s="13" customFormat="1">
      <c r="A69" s="43"/>
      <c r="B69" s="27"/>
      <c r="C69" s="28"/>
      <c r="D69" s="28"/>
      <c r="E69" s="29" t="s">
        <v>98</v>
      </c>
      <c r="F69" s="30"/>
      <c r="G69" s="31"/>
      <c r="H69" s="130"/>
      <c r="I69" s="130"/>
      <c r="J69" s="130"/>
      <c r="K69" s="143">
        <f>SUBTOTAL(9,K46:K67)</f>
        <v>0</v>
      </c>
      <c r="L69" s="143">
        <f>SUBTOTAL(9,L46:L67)</f>
        <v>0</v>
      </c>
      <c r="M69" s="143">
        <f>SUBTOTAL(9,M46:M67)</f>
        <v>0</v>
      </c>
    </row>
    <row r="70" spans="1:13" s="13" customFormat="1">
      <c r="A70" s="43" t="s">
        <v>99</v>
      </c>
      <c r="B70" s="27"/>
      <c r="C70" s="28"/>
      <c r="D70" s="28"/>
      <c r="E70" s="29" t="s">
        <v>100</v>
      </c>
      <c r="F70" s="30"/>
      <c r="G70" s="31"/>
      <c r="H70" s="130"/>
      <c r="I70" s="130"/>
      <c r="J70" s="130"/>
      <c r="K70" s="130"/>
      <c r="L70" s="130"/>
      <c r="M70" s="131"/>
    </row>
    <row r="71" spans="1:13" ht="12" customHeight="1">
      <c r="E71" s="119"/>
      <c r="F71" s="32"/>
      <c r="G71" s="48"/>
      <c r="H71" s="133"/>
      <c r="I71" s="133"/>
      <c r="J71" s="133"/>
      <c r="K71" s="133"/>
      <c r="L71" s="133"/>
      <c r="M71" s="134"/>
    </row>
    <row r="72" spans="1:13" s="11" customFormat="1" ht="12" customHeight="1">
      <c r="A72" s="36"/>
      <c r="B72" s="34" t="s">
        <v>21</v>
      </c>
      <c r="C72" s="22"/>
      <c r="D72" s="22"/>
      <c r="E72" s="98"/>
      <c r="F72" s="23"/>
      <c r="G72" s="36"/>
      <c r="H72" s="135"/>
      <c r="I72" s="135"/>
      <c r="J72" s="135"/>
      <c r="K72" s="135"/>
      <c r="L72" s="135"/>
      <c r="M72" s="134"/>
    </row>
    <row r="73" spans="1:13" s="11" customFormat="1" ht="38.25">
      <c r="A73" s="36"/>
      <c r="B73" s="34"/>
      <c r="C73" s="22"/>
      <c r="D73" s="22"/>
      <c r="E73" s="94" t="s">
        <v>101</v>
      </c>
      <c r="F73" s="23"/>
      <c r="G73" s="36"/>
      <c r="H73" s="135"/>
      <c r="I73" s="135"/>
      <c r="J73" s="135"/>
      <c r="K73" s="135"/>
      <c r="L73" s="135"/>
      <c r="M73" s="134"/>
    </row>
    <row r="74" spans="1:13" s="11" customFormat="1" ht="38.25">
      <c r="A74" s="36"/>
      <c r="B74" s="34"/>
      <c r="C74" s="22"/>
      <c r="D74" s="22"/>
      <c r="E74" s="94" t="s">
        <v>102</v>
      </c>
      <c r="F74" s="23"/>
      <c r="G74" s="36"/>
      <c r="H74" s="135"/>
      <c r="I74" s="135"/>
      <c r="J74" s="135"/>
      <c r="K74" s="135"/>
      <c r="L74" s="135"/>
      <c r="M74" s="134"/>
    </row>
    <row r="75" spans="1:13" s="11" customFormat="1">
      <c r="A75" s="36"/>
      <c r="B75" s="34"/>
      <c r="C75" s="22"/>
      <c r="D75" s="22"/>
      <c r="E75" s="94" t="s">
        <v>103</v>
      </c>
      <c r="F75" s="23"/>
      <c r="G75" s="36"/>
      <c r="H75" s="135"/>
      <c r="I75" s="135"/>
      <c r="J75" s="135"/>
      <c r="K75" s="135"/>
      <c r="L75" s="135"/>
      <c r="M75" s="134"/>
    </row>
    <row r="76" spans="1:13" s="11" customFormat="1" ht="37.5">
      <c r="A76" s="36"/>
      <c r="B76" s="34"/>
      <c r="C76" s="22"/>
      <c r="D76" s="22"/>
      <c r="E76" s="99" t="s">
        <v>104</v>
      </c>
      <c r="F76" s="23"/>
      <c r="G76" s="36"/>
      <c r="H76" s="135"/>
      <c r="I76" s="135"/>
      <c r="J76" s="135"/>
      <c r="K76" s="135"/>
      <c r="L76" s="135"/>
      <c r="M76" s="134"/>
    </row>
    <row r="77" spans="1:13" s="11" customFormat="1" ht="25.5">
      <c r="A77" s="36"/>
      <c r="B77" s="34"/>
      <c r="C77" s="22"/>
      <c r="D77" s="22"/>
      <c r="E77" s="100" t="s">
        <v>105</v>
      </c>
      <c r="F77" s="23"/>
      <c r="G77" s="36"/>
      <c r="H77" s="135"/>
      <c r="I77" s="135"/>
      <c r="J77" s="135"/>
      <c r="K77" s="135"/>
      <c r="L77" s="135"/>
      <c r="M77" s="134"/>
    </row>
    <row r="78" spans="1:13" s="11" customFormat="1" ht="25.5">
      <c r="A78" s="36"/>
      <c r="B78" s="34"/>
      <c r="C78" s="22"/>
      <c r="D78" s="22"/>
      <c r="E78" s="94" t="s">
        <v>106</v>
      </c>
      <c r="F78" s="23"/>
      <c r="G78" s="36"/>
      <c r="H78" s="135"/>
      <c r="I78" s="135"/>
      <c r="J78" s="135"/>
      <c r="K78" s="135"/>
      <c r="L78" s="135"/>
      <c r="M78" s="134"/>
    </row>
    <row r="79" spans="1:13" s="11" customFormat="1" ht="25.5">
      <c r="A79" s="36"/>
      <c r="B79" s="34"/>
      <c r="C79" s="22"/>
      <c r="D79" s="22"/>
      <c r="E79" s="94" t="s">
        <v>107</v>
      </c>
      <c r="F79" s="23"/>
      <c r="G79" s="36"/>
      <c r="H79" s="135"/>
      <c r="I79" s="135"/>
      <c r="J79" s="135"/>
      <c r="K79" s="135"/>
      <c r="L79" s="135"/>
      <c r="M79" s="134"/>
    </row>
    <row r="80" spans="1:13" s="11" customFormat="1">
      <c r="A80" s="36"/>
      <c r="B80" s="34"/>
      <c r="C80" s="22"/>
      <c r="D80" s="22"/>
      <c r="E80" s="94" t="s">
        <v>108</v>
      </c>
      <c r="F80" s="23"/>
      <c r="G80" s="36"/>
      <c r="H80" s="135"/>
      <c r="I80" s="135"/>
      <c r="J80" s="135"/>
      <c r="K80" s="135"/>
      <c r="L80" s="135"/>
      <c r="M80" s="134"/>
    </row>
    <row r="81" spans="1:13" s="11" customFormat="1" ht="25.5">
      <c r="A81" s="36"/>
      <c r="B81" s="34"/>
      <c r="C81" s="22"/>
      <c r="D81" s="22"/>
      <c r="E81" s="94" t="s">
        <v>109</v>
      </c>
      <c r="F81" s="23"/>
      <c r="G81" s="36"/>
      <c r="H81" s="135"/>
      <c r="I81" s="135"/>
      <c r="J81" s="135"/>
      <c r="K81" s="135"/>
      <c r="L81" s="135"/>
      <c r="M81" s="134"/>
    </row>
    <row r="82" spans="1:13" s="11" customFormat="1" ht="12" customHeight="1">
      <c r="A82" s="36" t="s">
        <v>110</v>
      </c>
      <c r="B82" s="34" t="s">
        <v>111</v>
      </c>
      <c r="C82" s="22"/>
      <c r="D82" s="22"/>
      <c r="E82" s="98"/>
      <c r="F82" s="23"/>
      <c r="G82" s="36"/>
      <c r="H82" s="135"/>
      <c r="I82" s="135"/>
      <c r="J82" s="135"/>
      <c r="K82" s="135"/>
      <c r="L82" s="135"/>
      <c r="M82" s="134"/>
    </row>
    <row r="83" spans="1:13" s="11" customFormat="1" ht="12" customHeight="1">
      <c r="A83" s="36" t="s">
        <v>112</v>
      </c>
      <c r="B83" s="34"/>
      <c r="C83" s="22"/>
      <c r="D83" s="22"/>
      <c r="E83" s="94" t="s">
        <v>113</v>
      </c>
      <c r="F83" s="23"/>
      <c r="G83" s="116" t="s">
        <v>114</v>
      </c>
      <c r="H83" s="146">
        <v>237</v>
      </c>
      <c r="I83" s="133">
        <v>0</v>
      </c>
      <c r="J83" s="133">
        <v>0</v>
      </c>
      <c r="K83" s="133">
        <f t="shared" ref="K83:K88" si="37">H83*I83</f>
        <v>0</v>
      </c>
      <c r="L83" s="133">
        <f t="shared" ref="L83:L88" si="38">H83*J83</f>
        <v>0</v>
      </c>
      <c r="M83" s="136">
        <f t="shared" ref="M83:M88" si="39">H83*I83+H83*J83</f>
        <v>0</v>
      </c>
    </row>
    <row r="84" spans="1:13" s="11" customFormat="1" ht="12" customHeight="1">
      <c r="A84" s="36" t="s">
        <v>115</v>
      </c>
      <c r="B84" s="34"/>
      <c r="C84" s="22"/>
      <c r="D84" s="22"/>
      <c r="E84" s="94" t="s">
        <v>116</v>
      </c>
      <c r="F84" s="23"/>
      <c r="G84" s="116" t="s">
        <v>114</v>
      </c>
      <c r="H84" s="146">
        <v>158.6</v>
      </c>
      <c r="I84" s="133">
        <v>0</v>
      </c>
      <c r="J84" s="133">
        <v>0</v>
      </c>
      <c r="K84" s="133">
        <f t="shared" si="37"/>
        <v>0</v>
      </c>
      <c r="L84" s="133">
        <f t="shared" si="38"/>
        <v>0</v>
      </c>
      <c r="M84" s="136">
        <f t="shared" si="39"/>
        <v>0</v>
      </c>
    </row>
    <row r="85" spans="1:13" s="11" customFormat="1" ht="12" customHeight="1">
      <c r="A85" s="36" t="s">
        <v>117</v>
      </c>
      <c r="B85" s="34"/>
      <c r="C85" s="22"/>
      <c r="D85" s="22"/>
      <c r="E85" s="94" t="s">
        <v>118</v>
      </c>
      <c r="F85" s="23"/>
      <c r="G85" s="116" t="s">
        <v>114</v>
      </c>
      <c r="H85" s="146">
        <v>2.8</v>
      </c>
      <c r="I85" s="133">
        <v>0</v>
      </c>
      <c r="J85" s="133">
        <v>0</v>
      </c>
      <c r="K85" s="133">
        <f t="shared" si="37"/>
        <v>0</v>
      </c>
      <c r="L85" s="133">
        <f t="shared" si="38"/>
        <v>0</v>
      </c>
      <c r="M85" s="136">
        <f t="shared" si="39"/>
        <v>0</v>
      </c>
    </row>
    <row r="86" spans="1:13" s="11" customFormat="1" ht="25.5">
      <c r="A86" s="36" t="s">
        <v>119</v>
      </c>
      <c r="B86" s="34"/>
      <c r="C86" s="22"/>
      <c r="D86" s="22"/>
      <c r="E86" s="94" t="s">
        <v>120</v>
      </c>
      <c r="F86" s="23"/>
      <c r="G86" s="95" t="s">
        <v>121</v>
      </c>
      <c r="H86" s="146">
        <v>6.95</v>
      </c>
      <c r="I86" s="133">
        <v>0</v>
      </c>
      <c r="J86" s="133">
        <v>0</v>
      </c>
      <c r="K86" s="133">
        <f t="shared" si="37"/>
        <v>0</v>
      </c>
      <c r="L86" s="133">
        <f t="shared" si="38"/>
        <v>0</v>
      </c>
      <c r="M86" s="136">
        <f t="shared" si="39"/>
        <v>0</v>
      </c>
    </row>
    <row r="87" spans="1:13" s="11" customFormat="1" ht="12" customHeight="1">
      <c r="A87" s="36" t="s">
        <v>122</v>
      </c>
      <c r="B87" s="34"/>
      <c r="C87" s="22"/>
      <c r="D87" s="22"/>
      <c r="E87" s="94" t="s">
        <v>123</v>
      </c>
      <c r="F87" s="23"/>
      <c r="G87" s="95" t="s">
        <v>121</v>
      </c>
      <c r="H87" s="146">
        <v>7.16</v>
      </c>
      <c r="I87" s="133">
        <v>0</v>
      </c>
      <c r="J87" s="133">
        <v>0</v>
      </c>
      <c r="K87" s="133">
        <f t="shared" si="37"/>
        <v>0</v>
      </c>
      <c r="L87" s="133">
        <f t="shared" si="38"/>
        <v>0</v>
      </c>
      <c r="M87" s="136">
        <f t="shared" si="39"/>
        <v>0</v>
      </c>
    </row>
    <row r="88" spans="1:13" s="11" customFormat="1" ht="12" customHeight="1">
      <c r="A88" s="36" t="s">
        <v>124</v>
      </c>
      <c r="B88" s="34"/>
      <c r="C88" s="22"/>
      <c r="D88" s="22"/>
      <c r="E88" s="94" t="s">
        <v>125</v>
      </c>
      <c r="F88" s="23"/>
      <c r="G88" s="116" t="s">
        <v>126</v>
      </c>
      <c r="H88" s="146">
        <v>1</v>
      </c>
      <c r="I88" s="133">
        <v>0</v>
      </c>
      <c r="J88" s="133">
        <v>0</v>
      </c>
      <c r="K88" s="133">
        <f t="shared" si="37"/>
        <v>0</v>
      </c>
      <c r="L88" s="133">
        <f t="shared" si="38"/>
        <v>0</v>
      </c>
      <c r="M88" s="136">
        <f t="shared" si="39"/>
        <v>0</v>
      </c>
    </row>
    <row r="89" spans="1:13" s="11" customFormat="1" ht="12" customHeight="1">
      <c r="A89" s="36"/>
      <c r="B89" s="34"/>
      <c r="C89" s="22"/>
      <c r="D89" s="22"/>
      <c r="E89" s="94"/>
      <c r="F89" s="23"/>
      <c r="G89" s="95"/>
      <c r="H89" s="146"/>
      <c r="I89" s="133"/>
      <c r="J89" s="133"/>
      <c r="K89" s="133"/>
      <c r="L89" s="133"/>
      <c r="M89" s="136"/>
    </row>
    <row r="90" spans="1:13" s="11" customFormat="1" ht="12" customHeight="1">
      <c r="A90" s="36" t="s">
        <v>127</v>
      </c>
      <c r="B90" s="34" t="s">
        <v>128</v>
      </c>
      <c r="C90" s="22"/>
      <c r="D90" s="22"/>
      <c r="E90" s="94"/>
      <c r="F90" s="23"/>
      <c r="G90" s="95"/>
      <c r="H90" s="146"/>
      <c r="I90" s="133"/>
      <c r="J90" s="133"/>
      <c r="K90" s="133"/>
      <c r="L90" s="133"/>
      <c r="M90" s="136"/>
    </row>
    <row r="91" spans="1:13" s="11" customFormat="1" ht="37.5" customHeight="1">
      <c r="A91" s="36" t="s">
        <v>129</v>
      </c>
      <c r="B91" s="34"/>
      <c r="C91" s="22"/>
      <c r="D91" s="159"/>
      <c r="E91" s="101" t="s">
        <v>130</v>
      </c>
      <c r="F91" s="20"/>
      <c r="G91" s="116"/>
      <c r="H91" s="146"/>
      <c r="I91" s="133"/>
      <c r="J91" s="133"/>
      <c r="K91" s="133"/>
      <c r="L91" s="133"/>
      <c r="M91" s="136"/>
    </row>
    <row r="92" spans="1:13" s="11" customFormat="1" ht="12" customHeight="1">
      <c r="A92" s="36" t="s">
        <v>131</v>
      </c>
      <c r="B92" s="34"/>
      <c r="C92" s="22"/>
      <c r="D92" s="159"/>
      <c r="E92" s="97" t="s">
        <v>132</v>
      </c>
      <c r="F92" s="20"/>
      <c r="G92" s="95" t="s">
        <v>121</v>
      </c>
      <c r="H92" s="146">
        <v>51.1</v>
      </c>
      <c r="I92" s="133">
        <v>0</v>
      </c>
      <c r="J92" s="133">
        <v>0</v>
      </c>
      <c r="K92" s="133">
        <f t="shared" ref="K92:K94" si="40">H92*I92</f>
        <v>0</v>
      </c>
      <c r="L92" s="133">
        <f t="shared" ref="L92:L94" si="41">H92*J92</f>
        <v>0</v>
      </c>
      <c r="M92" s="136">
        <f t="shared" ref="M92:M94" si="42">H92*I92+H92*J92</f>
        <v>0</v>
      </c>
    </row>
    <row r="93" spans="1:13" s="11" customFormat="1" ht="12" customHeight="1">
      <c r="A93" s="36" t="s">
        <v>133</v>
      </c>
      <c r="B93" s="34"/>
      <c r="C93" s="22"/>
      <c r="D93" s="159"/>
      <c r="E93" s="97" t="s">
        <v>134</v>
      </c>
      <c r="F93" s="20"/>
      <c r="G93" s="95" t="s">
        <v>121</v>
      </c>
      <c r="H93" s="146">
        <v>75.900000000000006</v>
      </c>
      <c r="I93" s="133">
        <v>0</v>
      </c>
      <c r="J93" s="133">
        <v>0</v>
      </c>
      <c r="K93" s="133">
        <f t="shared" si="40"/>
        <v>0</v>
      </c>
      <c r="L93" s="133">
        <f t="shared" si="41"/>
        <v>0</v>
      </c>
      <c r="M93" s="136">
        <f t="shared" si="42"/>
        <v>0</v>
      </c>
    </row>
    <row r="94" spans="1:13" s="11" customFormat="1" ht="12" customHeight="1">
      <c r="A94" s="36" t="s">
        <v>135</v>
      </c>
      <c r="B94" s="34"/>
      <c r="C94" s="22"/>
      <c r="D94" s="159"/>
      <c r="E94" s="97" t="s">
        <v>136</v>
      </c>
      <c r="F94" s="20"/>
      <c r="G94" s="95" t="s">
        <v>121</v>
      </c>
      <c r="H94" s="146">
        <v>252.9</v>
      </c>
      <c r="I94" s="133">
        <v>0</v>
      </c>
      <c r="J94" s="133">
        <v>0</v>
      </c>
      <c r="K94" s="133">
        <f t="shared" si="40"/>
        <v>0</v>
      </c>
      <c r="L94" s="133">
        <f t="shared" si="41"/>
        <v>0</v>
      </c>
      <c r="M94" s="136">
        <f t="shared" si="42"/>
        <v>0</v>
      </c>
    </row>
    <row r="95" spans="1:13" s="11" customFormat="1" ht="12" customHeight="1">
      <c r="A95" s="36" t="s">
        <v>137</v>
      </c>
      <c r="B95" s="34" t="s">
        <v>128</v>
      </c>
      <c r="C95" s="22"/>
      <c r="D95" s="159"/>
      <c r="E95" s="94"/>
      <c r="F95" s="20"/>
      <c r="G95" s="95"/>
      <c r="H95" s="146"/>
      <c r="I95" s="133"/>
      <c r="J95" s="133"/>
      <c r="K95" s="133"/>
      <c r="L95" s="133"/>
      <c r="M95" s="136"/>
    </row>
    <row r="96" spans="1:13" s="11" customFormat="1" ht="52.5" customHeight="1">
      <c r="A96" s="36" t="s">
        <v>138</v>
      </c>
      <c r="B96" s="34"/>
      <c r="C96" s="22"/>
      <c r="D96" s="159"/>
      <c r="E96" s="94" t="s">
        <v>139</v>
      </c>
      <c r="F96" s="20"/>
      <c r="G96" s="95"/>
      <c r="H96" s="146"/>
      <c r="I96" s="133"/>
      <c r="J96" s="133"/>
      <c r="K96" s="133"/>
      <c r="L96" s="133"/>
      <c r="M96" s="136"/>
    </row>
    <row r="97" spans="1:13" s="11" customFormat="1" ht="12" customHeight="1">
      <c r="A97" s="36" t="s">
        <v>140</v>
      </c>
      <c r="B97" s="34"/>
      <c r="C97" s="22"/>
      <c r="D97" s="159"/>
      <c r="E97" s="97" t="s">
        <v>141</v>
      </c>
      <c r="F97" s="20"/>
      <c r="G97" s="95" t="s">
        <v>121</v>
      </c>
      <c r="H97" s="146">
        <v>29.43</v>
      </c>
      <c r="I97" s="133">
        <v>0</v>
      </c>
      <c r="J97" s="133">
        <v>0</v>
      </c>
      <c r="K97" s="133">
        <f t="shared" ref="K97:K105" si="43">H97*I97</f>
        <v>0</v>
      </c>
      <c r="L97" s="133">
        <f t="shared" ref="L97:L105" si="44">H97*J97</f>
        <v>0</v>
      </c>
      <c r="M97" s="136">
        <f t="shared" ref="M97:M105" si="45">H97*I97+H97*J97</f>
        <v>0</v>
      </c>
    </row>
    <row r="98" spans="1:13" s="11" customFormat="1" ht="66" customHeight="1">
      <c r="A98" s="36" t="s">
        <v>142</v>
      </c>
      <c r="B98" s="34"/>
      <c r="C98" s="22"/>
      <c r="D98" s="159"/>
      <c r="E98" s="94" t="s">
        <v>143</v>
      </c>
      <c r="F98" s="20"/>
      <c r="G98" s="95" t="s">
        <v>121</v>
      </c>
      <c r="H98" s="146">
        <v>29.43</v>
      </c>
      <c r="I98" s="133">
        <v>0</v>
      </c>
      <c r="J98" s="133">
        <v>0</v>
      </c>
      <c r="K98" s="133">
        <f t="shared" si="43"/>
        <v>0</v>
      </c>
      <c r="L98" s="133">
        <f t="shared" si="44"/>
        <v>0</v>
      </c>
      <c r="M98" s="136">
        <f t="shared" si="45"/>
        <v>0</v>
      </c>
    </row>
    <row r="99" spans="1:13" s="11" customFormat="1" ht="12" customHeight="1">
      <c r="A99" s="36" t="s">
        <v>144</v>
      </c>
      <c r="B99" s="34"/>
      <c r="C99" s="22"/>
      <c r="D99" s="159"/>
      <c r="E99" s="97" t="s">
        <v>145</v>
      </c>
      <c r="F99" s="20"/>
      <c r="G99" s="118" t="s">
        <v>146</v>
      </c>
      <c r="H99" s="146">
        <v>5.5</v>
      </c>
      <c r="I99" s="133">
        <v>0</v>
      </c>
      <c r="J99" s="133">
        <v>0</v>
      </c>
      <c r="K99" s="133">
        <f t="shared" si="43"/>
        <v>0</v>
      </c>
      <c r="L99" s="133">
        <f t="shared" si="44"/>
        <v>0</v>
      </c>
      <c r="M99" s="136">
        <f t="shared" si="45"/>
        <v>0</v>
      </c>
    </row>
    <row r="100" spans="1:13" s="11" customFormat="1" ht="12" customHeight="1">
      <c r="A100" s="36" t="s">
        <v>147</v>
      </c>
      <c r="B100" s="34"/>
      <c r="C100" s="22"/>
      <c r="D100" s="159"/>
      <c r="E100" s="97" t="s">
        <v>148</v>
      </c>
      <c r="F100" s="20"/>
      <c r="G100" s="118" t="s">
        <v>146</v>
      </c>
      <c r="H100" s="146">
        <v>15.45</v>
      </c>
      <c r="I100" s="133">
        <v>0</v>
      </c>
      <c r="J100" s="133">
        <v>0</v>
      </c>
      <c r="K100" s="133">
        <f t="shared" si="43"/>
        <v>0</v>
      </c>
      <c r="L100" s="133">
        <f t="shared" si="44"/>
        <v>0</v>
      </c>
      <c r="M100" s="136">
        <f t="shared" si="45"/>
        <v>0</v>
      </c>
    </row>
    <row r="101" spans="1:13" s="11" customFormat="1" ht="12" customHeight="1">
      <c r="A101" s="36" t="s">
        <v>149</v>
      </c>
      <c r="B101" s="34"/>
      <c r="C101" s="22"/>
      <c r="D101" s="159"/>
      <c r="E101" s="97" t="s">
        <v>150</v>
      </c>
      <c r="F101" s="20"/>
      <c r="G101" s="118" t="s">
        <v>146</v>
      </c>
      <c r="H101" s="146">
        <v>37.450000000000003</v>
      </c>
      <c r="I101" s="133">
        <v>0</v>
      </c>
      <c r="J101" s="133">
        <v>0</v>
      </c>
      <c r="K101" s="133">
        <f t="shared" si="43"/>
        <v>0</v>
      </c>
      <c r="L101" s="133">
        <f t="shared" si="44"/>
        <v>0</v>
      </c>
      <c r="M101" s="136">
        <f t="shared" si="45"/>
        <v>0</v>
      </c>
    </row>
    <row r="102" spans="1:13" s="11" customFormat="1" ht="12" customHeight="1">
      <c r="A102" s="36" t="s">
        <v>151</v>
      </c>
      <c r="B102" s="34"/>
      <c r="C102" s="22"/>
      <c r="D102" s="159"/>
      <c r="E102" s="97" t="s">
        <v>152</v>
      </c>
      <c r="F102" s="20"/>
      <c r="G102" s="118" t="s">
        <v>146</v>
      </c>
      <c r="H102" s="146">
        <v>5.5</v>
      </c>
      <c r="I102" s="133">
        <v>0</v>
      </c>
      <c r="J102" s="133">
        <v>0</v>
      </c>
      <c r="K102" s="133">
        <f t="shared" si="43"/>
        <v>0</v>
      </c>
      <c r="L102" s="133">
        <f t="shared" si="44"/>
        <v>0</v>
      </c>
      <c r="M102" s="136">
        <f t="shared" si="45"/>
        <v>0</v>
      </c>
    </row>
    <row r="103" spans="1:13" s="11" customFormat="1" ht="12" customHeight="1">
      <c r="A103" s="36" t="s">
        <v>153</v>
      </c>
      <c r="B103" s="34"/>
      <c r="C103" s="22"/>
      <c r="D103" s="159"/>
      <c r="E103" s="97" t="s">
        <v>154</v>
      </c>
      <c r="F103" s="20"/>
      <c r="G103" s="118" t="s">
        <v>146</v>
      </c>
      <c r="H103" s="146">
        <v>49.5</v>
      </c>
      <c r="I103" s="133">
        <v>0</v>
      </c>
      <c r="J103" s="133">
        <v>0</v>
      </c>
      <c r="K103" s="133">
        <f t="shared" si="43"/>
        <v>0</v>
      </c>
      <c r="L103" s="133">
        <f t="shared" si="44"/>
        <v>0</v>
      </c>
      <c r="M103" s="136">
        <f t="shared" si="45"/>
        <v>0</v>
      </c>
    </row>
    <row r="104" spans="1:13" s="11" customFormat="1" ht="12" customHeight="1">
      <c r="A104" s="36" t="s">
        <v>155</v>
      </c>
      <c r="B104" s="34"/>
      <c r="C104" s="22"/>
      <c r="D104" s="159"/>
      <c r="E104" s="97" t="s">
        <v>156</v>
      </c>
      <c r="F104" s="20"/>
      <c r="G104" s="118" t="s">
        <v>146</v>
      </c>
      <c r="H104" s="146">
        <v>5.5</v>
      </c>
      <c r="I104" s="133">
        <v>0</v>
      </c>
      <c r="J104" s="133">
        <v>0</v>
      </c>
      <c r="K104" s="133">
        <f t="shared" si="43"/>
        <v>0</v>
      </c>
      <c r="L104" s="133">
        <f t="shared" si="44"/>
        <v>0</v>
      </c>
      <c r="M104" s="136">
        <f t="shared" si="45"/>
        <v>0</v>
      </c>
    </row>
    <row r="105" spans="1:13" s="11" customFormat="1" ht="12" customHeight="1">
      <c r="A105" s="36" t="s">
        <v>157</v>
      </c>
      <c r="B105" s="34"/>
      <c r="C105" s="22"/>
      <c r="D105" s="159"/>
      <c r="E105" s="97" t="s">
        <v>158</v>
      </c>
      <c r="F105" s="20"/>
      <c r="G105" s="118" t="s">
        <v>146</v>
      </c>
      <c r="H105" s="146">
        <v>6.6</v>
      </c>
      <c r="I105" s="133">
        <v>0</v>
      </c>
      <c r="J105" s="133">
        <v>0</v>
      </c>
      <c r="K105" s="133">
        <f t="shared" si="43"/>
        <v>0</v>
      </c>
      <c r="L105" s="133">
        <f t="shared" si="44"/>
        <v>0</v>
      </c>
      <c r="M105" s="136">
        <f t="shared" si="45"/>
        <v>0</v>
      </c>
    </row>
    <row r="106" spans="1:13" s="11" customFormat="1" ht="12" customHeight="1">
      <c r="A106" s="36"/>
      <c r="B106" s="34" t="s">
        <v>159</v>
      </c>
      <c r="C106" s="22"/>
      <c r="D106" s="159"/>
      <c r="E106" s="97"/>
      <c r="F106" s="20"/>
      <c r="G106" s="118"/>
      <c r="H106" s="146"/>
      <c r="I106" s="133"/>
      <c r="J106" s="133"/>
      <c r="K106" s="133"/>
      <c r="L106" s="133"/>
      <c r="M106" s="136"/>
    </row>
    <row r="107" spans="1:13" s="11" customFormat="1" ht="54.75" customHeight="1">
      <c r="A107" s="36"/>
      <c r="B107" s="34"/>
      <c r="C107" s="22"/>
      <c r="D107" s="159"/>
      <c r="E107" s="94" t="s">
        <v>160</v>
      </c>
      <c r="F107" s="20"/>
      <c r="G107" s="95"/>
      <c r="H107" s="96"/>
      <c r="I107" s="133"/>
      <c r="J107" s="133"/>
      <c r="K107" s="133"/>
      <c r="L107" s="133"/>
      <c r="M107" s="136"/>
    </row>
    <row r="108" spans="1:13" s="11" customFormat="1" ht="12" customHeight="1">
      <c r="A108" s="36"/>
      <c r="B108" s="34"/>
      <c r="C108" s="22"/>
      <c r="D108" s="159"/>
      <c r="E108" s="97" t="s">
        <v>141</v>
      </c>
      <c r="F108" s="20"/>
      <c r="G108" s="95" t="s">
        <v>121</v>
      </c>
      <c r="H108" s="96">
        <v>29.43</v>
      </c>
      <c r="I108" s="133">
        <v>0</v>
      </c>
      <c r="J108" s="133">
        <v>0</v>
      </c>
      <c r="K108" s="133">
        <f t="shared" ref="K108:K116" si="46">H108*I108</f>
        <v>0</v>
      </c>
      <c r="L108" s="133">
        <f t="shared" ref="L108:L116" si="47">H108*J108</f>
        <v>0</v>
      </c>
      <c r="M108" s="136">
        <f t="shared" ref="M108:M116" si="48">H108*I108+H108*J108</f>
        <v>0</v>
      </c>
    </row>
    <row r="109" spans="1:13" s="11" customFormat="1" ht="66.75" customHeight="1">
      <c r="A109" s="36"/>
      <c r="B109" s="34"/>
      <c r="C109" s="22"/>
      <c r="D109" s="159"/>
      <c r="E109" s="94" t="s">
        <v>143</v>
      </c>
      <c r="F109" s="20"/>
      <c r="G109" s="95" t="s">
        <v>121</v>
      </c>
      <c r="H109" s="117"/>
      <c r="I109" s="133">
        <v>0</v>
      </c>
      <c r="J109" s="133">
        <v>0</v>
      </c>
      <c r="K109" s="133">
        <f t="shared" si="46"/>
        <v>0</v>
      </c>
      <c r="L109" s="133">
        <f t="shared" si="47"/>
        <v>0</v>
      </c>
      <c r="M109" s="136">
        <f t="shared" si="48"/>
        <v>0</v>
      </c>
    </row>
    <row r="110" spans="1:13" s="11" customFormat="1" ht="12" customHeight="1">
      <c r="A110" s="36"/>
      <c r="B110" s="34"/>
      <c r="C110" s="22"/>
      <c r="D110" s="159"/>
      <c r="E110" s="97" t="s">
        <v>145</v>
      </c>
      <c r="F110" s="20"/>
      <c r="G110" s="118" t="s">
        <v>146</v>
      </c>
      <c r="H110" s="96">
        <v>5.5</v>
      </c>
      <c r="I110" s="133">
        <v>0</v>
      </c>
      <c r="J110" s="133">
        <v>0</v>
      </c>
      <c r="K110" s="133">
        <f t="shared" si="46"/>
        <v>0</v>
      </c>
      <c r="L110" s="133">
        <f t="shared" si="47"/>
        <v>0</v>
      </c>
      <c r="M110" s="136">
        <f t="shared" si="48"/>
        <v>0</v>
      </c>
    </row>
    <row r="111" spans="1:13" s="11" customFormat="1" ht="12" customHeight="1">
      <c r="A111" s="36"/>
      <c r="B111" s="34"/>
      <c r="C111" s="22"/>
      <c r="D111" s="159"/>
      <c r="E111" s="97" t="s">
        <v>148</v>
      </c>
      <c r="F111" s="20"/>
      <c r="G111" s="118" t="s">
        <v>146</v>
      </c>
      <c r="H111" s="96">
        <v>15.45</v>
      </c>
      <c r="I111" s="133">
        <v>0</v>
      </c>
      <c r="J111" s="133">
        <v>0</v>
      </c>
      <c r="K111" s="133">
        <f t="shared" si="46"/>
        <v>0</v>
      </c>
      <c r="L111" s="133">
        <f t="shared" si="47"/>
        <v>0</v>
      </c>
      <c r="M111" s="136">
        <f t="shared" si="48"/>
        <v>0</v>
      </c>
    </row>
    <row r="112" spans="1:13" s="11" customFormat="1" ht="12" customHeight="1">
      <c r="A112" s="36"/>
      <c r="B112" s="34"/>
      <c r="C112" s="22"/>
      <c r="D112" s="159"/>
      <c r="E112" s="97" t="s">
        <v>150</v>
      </c>
      <c r="F112" s="20"/>
      <c r="G112" s="118" t="s">
        <v>146</v>
      </c>
      <c r="H112" s="96">
        <v>37.450000000000003</v>
      </c>
      <c r="I112" s="133">
        <v>0</v>
      </c>
      <c r="J112" s="133">
        <v>0</v>
      </c>
      <c r="K112" s="133">
        <f t="shared" si="46"/>
        <v>0</v>
      </c>
      <c r="L112" s="133">
        <f t="shared" si="47"/>
        <v>0</v>
      </c>
      <c r="M112" s="136">
        <f t="shared" si="48"/>
        <v>0</v>
      </c>
    </row>
    <row r="113" spans="1:13" s="11" customFormat="1" ht="12" customHeight="1">
      <c r="A113" s="36"/>
      <c r="B113" s="34"/>
      <c r="C113" s="22"/>
      <c r="D113" s="159"/>
      <c r="E113" s="97" t="s">
        <v>152</v>
      </c>
      <c r="F113" s="20"/>
      <c r="G113" s="118" t="s">
        <v>146</v>
      </c>
      <c r="H113" s="96">
        <v>5.5</v>
      </c>
      <c r="I113" s="133">
        <v>0</v>
      </c>
      <c r="J113" s="133">
        <v>0</v>
      </c>
      <c r="K113" s="133">
        <f t="shared" si="46"/>
        <v>0</v>
      </c>
      <c r="L113" s="133">
        <f t="shared" si="47"/>
        <v>0</v>
      </c>
      <c r="M113" s="136">
        <f t="shared" si="48"/>
        <v>0</v>
      </c>
    </row>
    <row r="114" spans="1:13" s="11" customFormat="1" ht="12" customHeight="1">
      <c r="A114" s="36"/>
      <c r="B114" s="34"/>
      <c r="C114" s="22"/>
      <c r="D114" s="159"/>
      <c r="E114" s="97" t="s">
        <v>154</v>
      </c>
      <c r="F114" s="20"/>
      <c r="G114" s="118" t="s">
        <v>146</v>
      </c>
      <c r="H114" s="96">
        <v>49.5</v>
      </c>
      <c r="I114" s="133">
        <v>0</v>
      </c>
      <c r="J114" s="133">
        <v>0</v>
      </c>
      <c r="K114" s="133">
        <f t="shared" si="46"/>
        <v>0</v>
      </c>
      <c r="L114" s="133">
        <f t="shared" si="47"/>
        <v>0</v>
      </c>
      <c r="M114" s="136">
        <f t="shared" si="48"/>
        <v>0</v>
      </c>
    </row>
    <row r="115" spans="1:13" s="11" customFormat="1" ht="12" customHeight="1">
      <c r="A115" s="36"/>
      <c r="B115" s="34"/>
      <c r="C115" s="22"/>
      <c r="D115" s="159"/>
      <c r="E115" s="97" t="s">
        <v>156</v>
      </c>
      <c r="F115" s="20"/>
      <c r="G115" s="118" t="s">
        <v>146</v>
      </c>
      <c r="H115" s="96">
        <v>5.5</v>
      </c>
      <c r="I115" s="133">
        <v>0</v>
      </c>
      <c r="J115" s="133">
        <v>0</v>
      </c>
      <c r="K115" s="133">
        <f t="shared" si="46"/>
        <v>0</v>
      </c>
      <c r="L115" s="133">
        <f t="shared" si="47"/>
        <v>0</v>
      </c>
      <c r="M115" s="136">
        <f t="shared" si="48"/>
        <v>0</v>
      </c>
    </row>
    <row r="116" spans="1:13" s="11" customFormat="1" ht="12" customHeight="1">
      <c r="A116" s="36"/>
      <c r="B116" s="34"/>
      <c r="C116" s="22"/>
      <c r="D116" s="159"/>
      <c r="E116" s="97" t="s">
        <v>158</v>
      </c>
      <c r="F116" s="20"/>
      <c r="G116" s="118" t="s">
        <v>146</v>
      </c>
      <c r="H116" s="96">
        <v>6.6</v>
      </c>
      <c r="I116" s="133">
        <v>0</v>
      </c>
      <c r="J116" s="133">
        <v>0</v>
      </c>
      <c r="K116" s="133">
        <f t="shared" si="46"/>
        <v>0</v>
      </c>
      <c r="L116" s="133">
        <f t="shared" si="47"/>
        <v>0</v>
      </c>
      <c r="M116" s="136">
        <f t="shared" si="48"/>
        <v>0</v>
      </c>
    </row>
    <row r="117" spans="1:13" s="11" customFormat="1" ht="12" customHeight="1">
      <c r="A117" s="36"/>
      <c r="B117" s="34"/>
      <c r="C117" s="22"/>
      <c r="D117" s="159"/>
      <c r="E117" s="97"/>
      <c r="F117" s="20"/>
      <c r="G117" s="118"/>
      <c r="H117" s="146"/>
      <c r="I117" s="133"/>
      <c r="J117" s="133"/>
      <c r="K117" s="133"/>
      <c r="L117" s="133"/>
      <c r="M117" s="136"/>
    </row>
    <row r="118" spans="1:13" s="11" customFormat="1" ht="12" customHeight="1">
      <c r="A118" s="36"/>
      <c r="B118" s="34"/>
      <c r="C118" s="22"/>
      <c r="D118" s="159"/>
      <c r="E118" s="97"/>
      <c r="F118" s="20"/>
      <c r="G118" s="118"/>
      <c r="H118" s="146"/>
      <c r="I118" s="133"/>
      <c r="J118" s="133"/>
      <c r="K118" s="133"/>
      <c r="L118" s="133"/>
      <c r="M118" s="136"/>
    </row>
    <row r="119" spans="1:13" s="59" customFormat="1">
      <c r="A119" s="57"/>
      <c r="B119" s="58"/>
      <c r="C119" s="75"/>
      <c r="D119" s="75"/>
      <c r="E119" s="61"/>
      <c r="F119" s="76"/>
      <c r="G119" s="57"/>
      <c r="H119" s="145"/>
      <c r="I119" s="133"/>
      <c r="J119" s="133"/>
      <c r="K119" s="133"/>
      <c r="L119" s="133"/>
      <c r="M119" s="136"/>
    </row>
    <row r="120" spans="1:13" s="13" customFormat="1">
      <c r="A120" s="43"/>
      <c r="B120" s="27"/>
      <c r="C120" s="28"/>
      <c r="D120" s="28"/>
      <c r="E120" s="29" t="s">
        <v>161</v>
      </c>
      <c r="F120" s="30"/>
      <c r="G120" s="31"/>
      <c r="H120" s="130"/>
      <c r="I120" s="130"/>
      <c r="J120" s="130"/>
      <c r="K120" s="143">
        <f>SUBTOTAL(9,K74:K105)</f>
        <v>0</v>
      </c>
      <c r="L120" s="143">
        <f>SUBTOTAL(9,L74:L105)</f>
        <v>0</v>
      </c>
      <c r="M120" s="143">
        <f>SUBTOTAL(9,M74:M105)</f>
        <v>0</v>
      </c>
    </row>
    <row r="121" spans="1:13" s="13" customFormat="1">
      <c r="A121" s="43" t="s">
        <v>162</v>
      </c>
      <c r="B121" s="27"/>
      <c r="C121" s="28"/>
      <c r="D121" s="28"/>
      <c r="E121" s="29" t="s">
        <v>163</v>
      </c>
      <c r="F121" s="30"/>
      <c r="G121" s="31"/>
      <c r="H121" s="130"/>
      <c r="I121" s="130"/>
      <c r="J121" s="130"/>
      <c r="K121" s="130"/>
      <c r="L121" s="130"/>
      <c r="M121" s="131"/>
    </row>
    <row r="122" spans="1:13" ht="12" customHeight="1">
      <c r="E122" s="119"/>
      <c r="F122" s="32"/>
      <c r="G122" s="48"/>
      <c r="H122" s="133"/>
      <c r="I122" s="133"/>
      <c r="J122" s="133"/>
      <c r="K122" s="133"/>
      <c r="L122" s="133"/>
      <c r="M122" s="134"/>
    </row>
    <row r="123" spans="1:13" s="11" customFormat="1" ht="12" customHeight="1">
      <c r="A123" s="36"/>
      <c r="B123" s="34" t="s">
        <v>21</v>
      </c>
      <c r="C123" s="22"/>
      <c r="D123" s="22"/>
      <c r="E123" s="98"/>
      <c r="F123" s="23"/>
      <c r="G123" s="36"/>
      <c r="H123" s="135"/>
      <c r="I123" s="135"/>
      <c r="J123" s="135"/>
      <c r="K123" s="135"/>
      <c r="L123" s="135"/>
      <c r="M123" s="134"/>
    </row>
    <row r="124" spans="1:13" ht="177" customHeight="1">
      <c r="B124" s="38"/>
      <c r="D124" s="67" t="s">
        <v>22</v>
      </c>
      <c r="E124" s="104" t="s">
        <v>84</v>
      </c>
      <c r="F124" s="64"/>
      <c r="G124" s="48"/>
      <c r="H124" s="133"/>
      <c r="I124" s="133"/>
      <c r="J124" s="133"/>
      <c r="K124" s="133"/>
      <c r="L124" s="133"/>
      <c r="M124" s="134"/>
    </row>
    <row r="125" spans="1:13" ht="9" customHeight="1">
      <c r="E125" s="105"/>
      <c r="F125" s="17"/>
      <c r="G125" s="48"/>
      <c r="H125" s="133"/>
      <c r="I125" s="133"/>
      <c r="J125" s="133"/>
      <c r="K125" s="133"/>
      <c r="L125" s="133"/>
      <c r="M125" s="134"/>
    </row>
    <row r="126" spans="1:13" s="11" customFormat="1" ht="12" customHeight="1">
      <c r="A126" s="36" t="s">
        <v>164</v>
      </c>
      <c r="B126" s="34" t="s">
        <v>165</v>
      </c>
      <c r="C126" s="22"/>
      <c r="D126" s="22"/>
      <c r="E126" s="98"/>
      <c r="F126" s="23"/>
      <c r="G126" s="36"/>
      <c r="H126" s="135"/>
      <c r="I126" s="135"/>
      <c r="J126" s="135"/>
      <c r="K126" s="135"/>
      <c r="L126" s="135"/>
      <c r="M126" s="134"/>
    </row>
    <row r="127" spans="1:13" s="63" customFormat="1" ht="15.75" customHeight="1">
      <c r="A127" s="57"/>
      <c r="B127" s="15"/>
      <c r="C127" s="16"/>
      <c r="D127" s="67"/>
      <c r="E127" s="66"/>
      <c r="F127" s="18"/>
      <c r="G127" s="48"/>
      <c r="H127" s="133"/>
      <c r="I127" s="133"/>
      <c r="J127" s="133"/>
      <c r="K127" s="133"/>
      <c r="L127" s="133"/>
      <c r="M127" s="142"/>
    </row>
    <row r="128" spans="1:13" s="63" customFormat="1" ht="15.75" customHeight="1">
      <c r="A128" s="57"/>
      <c r="B128" s="38"/>
      <c r="C128" s="16"/>
      <c r="D128" s="67">
        <v>16</v>
      </c>
      <c r="E128" s="81" t="s">
        <v>166</v>
      </c>
      <c r="F128" s="40"/>
      <c r="G128" s="48"/>
      <c r="H128" s="133"/>
      <c r="I128" s="133"/>
      <c r="J128" s="133"/>
      <c r="K128" s="133"/>
      <c r="L128" s="133"/>
      <c r="M128" s="142"/>
    </row>
    <row r="129" spans="1:13" s="59" customFormat="1" ht="15">
      <c r="A129" s="57" t="s">
        <v>167</v>
      </c>
      <c r="B129" s="15"/>
      <c r="C129" s="16"/>
      <c r="D129" s="16"/>
      <c r="E129" s="66" t="s">
        <v>63</v>
      </c>
      <c r="F129" s="18"/>
      <c r="G129" s="48" t="s">
        <v>168</v>
      </c>
      <c r="H129" s="133">
        <v>390</v>
      </c>
      <c r="I129" s="133">
        <v>0</v>
      </c>
      <c r="J129" s="133">
        <v>0</v>
      </c>
      <c r="K129" s="133">
        <f t="shared" ref="K129:K131" si="49">H129*I129</f>
        <v>0</v>
      </c>
      <c r="L129" s="133">
        <f t="shared" ref="L129:L131" si="50">H129*J129</f>
        <v>0</v>
      </c>
      <c r="M129" s="142">
        <f t="shared" ref="M129:M131" si="51">H129*I129+H129*J129</f>
        <v>0</v>
      </c>
    </row>
    <row r="130" spans="1:13" s="63" customFormat="1" ht="15.75" customHeight="1">
      <c r="A130" s="57" t="s">
        <v>169</v>
      </c>
      <c r="B130" s="15"/>
      <c r="C130" s="16"/>
      <c r="D130" s="67"/>
      <c r="E130" s="66" t="s">
        <v>170</v>
      </c>
      <c r="F130" s="18"/>
      <c r="G130" s="48" t="s">
        <v>95</v>
      </c>
      <c r="H130" s="133">
        <f>H129/8</f>
        <v>48.75</v>
      </c>
      <c r="I130" s="133">
        <v>0</v>
      </c>
      <c r="J130" s="133">
        <v>0</v>
      </c>
      <c r="K130" s="133">
        <f t="shared" si="49"/>
        <v>0</v>
      </c>
      <c r="L130" s="133">
        <f t="shared" si="50"/>
        <v>0</v>
      </c>
      <c r="M130" s="142">
        <f t="shared" si="51"/>
        <v>0</v>
      </c>
    </row>
    <row r="131" spans="1:13" s="63" customFormat="1" ht="15.75" customHeight="1">
      <c r="A131" s="57" t="s">
        <v>171</v>
      </c>
      <c r="B131" s="15"/>
      <c r="C131" s="16"/>
      <c r="D131" s="67"/>
      <c r="E131" s="66" t="s">
        <v>172</v>
      </c>
      <c r="F131" s="18"/>
      <c r="G131" s="48" t="s">
        <v>95</v>
      </c>
      <c r="H131" s="133">
        <f>H130*4</f>
        <v>195</v>
      </c>
      <c r="I131" s="133">
        <v>0</v>
      </c>
      <c r="J131" s="133">
        <v>0</v>
      </c>
      <c r="K131" s="133">
        <f t="shared" si="49"/>
        <v>0</v>
      </c>
      <c r="L131" s="133">
        <f t="shared" si="50"/>
        <v>0</v>
      </c>
      <c r="M131" s="142">
        <f t="shared" si="51"/>
        <v>0</v>
      </c>
    </row>
    <row r="132" spans="1:13" s="59" customFormat="1">
      <c r="A132" s="57"/>
      <c r="B132" s="15"/>
      <c r="C132" s="16"/>
      <c r="D132" s="16"/>
      <c r="E132" s="66"/>
      <c r="F132" s="18"/>
      <c r="G132" s="48"/>
      <c r="H132" s="133"/>
      <c r="I132" s="133"/>
      <c r="J132" s="133"/>
      <c r="K132" s="133"/>
      <c r="L132" s="133"/>
      <c r="M132" s="142"/>
    </row>
    <row r="133" spans="1:13" s="13" customFormat="1">
      <c r="A133" s="43"/>
      <c r="B133" s="27"/>
      <c r="C133" s="28"/>
      <c r="D133" s="28"/>
      <c r="E133" s="29" t="s">
        <v>173</v>
      </c>
      <c r="F133" s="30"/>
      <c r="G133" s="31"/>
      <c r="H133" s="130"/>
      <c r="I133" s="130"/>
      <c r="J133" s="130"/>
      <c r="K133" s="143">
        <f t="shared" ref="K133:L133" si="52">SUBTOTAL(9,K128:K131)</f>
        <v>0</v>
      </c>
      <c r="L133" s="143">
        <f t="shared" si="52"/>
        <v>0</v>
      </c>
      <c r="M133" s="143">
        <f>SUBTOTAL(9,M128:M131)</f>
        <v>0</v>
      </c>
    </row>
    <row r="134" spans="1:13" ht="12" customHeight="1">
      <c r="A134" s="43" t="s">
        <v>174</v>
      </c>
      <c r="B134" s="27"/>
      <c r="C134" s="28"/>
      <c r="D134" s="28"/>
      <c r="E134" s="29" t="s">
        <v>175</v>
      </c>
      <c r="F134" s="30"/>
      <c r="G134" s="31"/>
      <c r="H134" s="130"/>
      <c r="I134" s="130"/>
      <c r="J134" s="130"/>
      <c r="K134" s="130"/>
      <c r="L134" s="130"/>
      <c r="M134" s="131"/>
    </row>
    <row r="135" spans="1:13" ht="12" customHeight="1">
      <c r="G135" s="48"/>
      <c r="H135" s="133"/>
      <c r="I135" s="133"/>
      <c r="J135" s="133"/>
      <c r="K135" s="133"/>
      <c r="L135" s="133"/>
      <c r="M135" s="134"/>
    </row>
    <row r="136" spans="1:13" ht="12" customHeight="1">
      <c r="A136" s="36"/>
      <c r="B136" s="34" t="s">
        <v>21</v>
      </c>
      <c r="C136" s="22"/>
      <c r="D136" s="22"/>
      <c r="E136" s="35"/>
      <c r="F136" s="20"/>
      <c r="G136" s="36"/>
      <c r="H136" s="135"/>
      <c r="I136" s="135"/>
      <c r="J136" s="135"/>
      <c r="K136" s="135"/>
      <c r="L136" s="135"/>
      <c r="M136" s="134"/>
    </row>
    <row r="137" spans="1:13" ht="25.5">
      <c r="B137" s="38"/>
      <c r="D137" s="67" t="s">
        <v>22</v>
      </c>
      <c r="E137" s="64" t="s">
        <v>176</v>
      </c>
      <c r="F137" s="65"/>
      <c r="G137" s="48"/>
      <c r="H137" s="133"/>
      <c r="I137" s="133"/>
      <c r="J137" s="133"/>
      <c r="K137" s="133"/>
      <c r="L137" s="133"/>
      <c r="M137" s="134"/>
    </row>
    <row r="138" spans="1:13">
      <c r="D138" s="67" t="s">
        <v>177</v>
      </c>
      <c r="E138" s="64" t="s">
        <v>178</v>
      </c>
      <c r="F138" s="65"/>
      <c r="G138" s="48"/>
      <c r="H138" s="133"/>
      <c r="I138" s="133"/>
      <c r="J138" s="133"/>
      <c r="K138" s="133"/>
      <c r="L138" s="133"/>
      <c r="M138" s="134"/>
    </row>
    <row r="139" spans="1:13" ht="12" customHeight="1">
      <c r="G139" s="48"/>
      <c r="H139" s="133"/>
      <c r="I139" s="133"/>
      <c r="J139" s="133"/>
      <c r="K139" s="133"/>
      <c r="L139" s="133"/>
      <c r="M139" s="134"/>
    </row>
    <row r="140" spans="1:13" s="11" customFormat="1" ht="12" customHeight="1">
      <c r="A140" s="79" t="s">
        <v>179</v>
      </c>
      <c r="B140" s="78" t="s">
        <v>180</v>
      </c>
      <c r="C140" s="160"/>
      <c r="D140" s="160"/>
      <c r="E140" s="161"/>
      <c r="F140" s="162"/>
      <c r="G140" s="79"/>
      <c r="H140" s="147"/>
      <c r="I140" s="147"/>
      <c r="J140" s="147"/>
      <c r="K140" s="133"/>
      <c r="L140" s="133"/>
      <c r="M140" s="136"/>
    </row>
    <row r="141" spans="1:13" ht="12" customHeight="1">
      <c r="A141" s="73"/>
      <c r="B141" s="74"/>
      <c r="C141" s="120"/>
      <c r="D141" s="120"/>
      <c r="E141" s="163"/>
      <c r="F141" s="164"/>
      <c r="G141" s="73"/>
      <c r="H141" s="144"/>
      <c r="I141" s="144"/>
      <c r="J141" s="144"/>
      <c r="K141" s="133"/>
      <c r="L141" s="133"/>
      <c r="M141" s="136"/>
    </row>
    <row r="142" spans="1:13" s="80" customFormat="1" ht="18" customHeight="1">
      <c r="A142" s="73"/>
      <c r="B142" s="72"/>
      <c r="C142" s="120"/>
      <c r="D142" s="121"/>
      <c r="E142" s="165" t="s">
        <v>181</v>
      </c>
      <c r="F142" s="166"/>
      <c r="G142" s="73"/>
      <c r="H142" s="132"/>
      <c r="I142" s="144"/>
      <c r="J142" s="144"/>
      <c r="K142" s="133"/>
      <c r="L142" s="133"/>
      <c r="M142" s="136"/>
    </row>
    <row r="143" spans="1:13" s="59" customFormat="1" ht="15">
      <c r="A143" s="57" t="s">
        <v>182</v>
      </c>
      <c r="B143" s="58"/>
      <c r="C143" s="16"/>
      <c r="D143" s="16"/>
      <c r="E143" s="66" t="s">
        <v>63</v>
      </c>
      <c r="F143" s="18"/>
      <c r="G143" s="48" t="s">
        <v>168</v>
      </c>
      <c r="H143" s="133">
        <v>21.152000000000001</v>
      </c>
      <c r="I143" s="133">
        <v>0</v>
      </c>
      <c r="J143" s="133">
        <v>0</v>
      </c>
      <c r="K143" s="133">
        <f t="shared" ref="K143" si="53">H143*I143</f>
        <v>0</v>
      </c>
      <c r="L143" s="133">
        <f t="shared" ref="L143" si="54">H143*J143</f>
        <v>0</v>
      </c>
      <c r="M143" s="136">
        <f t="shared" ref="M143" si="55">H143*I143+H143*J143</f>
        <v>0</v>
      </c>
    </row>
    <row r="144" spans="1:13" s="59" customFormat="1">
      <c r="A144" s="57"/>
      <c r="B144" s="58"/>
      <c r="C144" s="16"/>
      <c r="D144" s="16"/>
      <c r="E144" s="66"/>
      <c r="F144" s="18"/>
      <c r="G144" s="48"/>
      <c r="H144" s="132"/>
      <c r="I144" s="133"/>
      <c r="J144" s="133"/>
      <c r="K144" s="133"/>
      <c r="L144" s="133"/>
      <c r="M144" s="136"/>
    </row>
    <row r="145" spans="1:13" s="11" customFormat="1" ht="12" customHeight="1">
      <c r="A145" s="79" t="s">
        <v>183</v>
      </c>
      <c r="B145" s="78" t="s">
        <v>184</v>
      </c>
      <c r="C145" s="160"/>
      <c r="D145" s="160"/>
      <c r="E145" s="161"/>
      <c r="F145" s="162"/>
      <c r="G145" s="79"/>
      <c r="H145" s="147"/>
      <c r="I145" s="147"/>
      <c r="J145" s="147"/>
      <c r="K145" s="133"/>
      <c r="L145" s="133"/>
      <c r="M145" s="136"/>
    </row>
    <row r="146" spans="1:13" ht="12" customHeight="1">
      <c r="A146" s="73"/>
      <c r="B146" s="74"/>
      <c r="C146" s="120"/>
      <c r="D146" s="120"/>
      <c r="E146" s="163"/>
      <c r="F146" s="164"/>
      <c r="G146" s="73"/>
      <c r="H146" s="144"/>
      <c r="I146" s="144"/>
      <c r="J146" s="144"/>
      <c r="K146" s="133"/>
      <c r="L146" s="133"/>
      <c r="M146" s="136"/>
    </row>
    <row r="147" spans="1:13" s="59" customFormat="1" ht="15">
      <c r="A147" s="57" t="s">
        <v>185</v>
      </c>
      <c r="B147" s="58"/>
      <c r="C147" s="16"/>
      <c r="D147" s="16"/>
      <c r="E147" s="66" t="s">
        <v>63</v>
      </c>
      <c r="F147" s="18"/>
      <c r="G147" s="48" t="s">
        <v>168</v>
      </c>
      <c r="H147" s="133">
        <f>57.783</f>
        <v>57.783000000000001</v>
      </c>
      <c r="I147" s="133">
        <v>0</v>
      </c>
      <c r="J147" s="133">
        <v>0</v>
      </c>
      <c r="K147" s="133">
        <f t="shared" ref="K147" si="56">H147*I147</f>
        <v>0</v>
      </c>
      <c r="L147" s="133">
        <f t="shared" ref="L147" si="57">H147*J147</f>
        <v>0</v>
      </c>
      <c r="M147" s="136">
        <f t="shared" ref="M147" si="58">H147*I147+H147*J147</f>
        <v>0</v>
      </c>
    </row>
    <row r="148" spans="1:13" s="59" customFormat="1">
      <c r="A148" s="57"/>
      <c r="B148" s="58"/>
      <c r="C148" s="16"/>
      <c r="D148" s="16"/>
      <c r="E148" s="66"/>
      <c r="F148" s="18"/>
      <c r="G148" s="48"/>
      <c r="H148" s="132"/>
      <c r="I148" s="133"/>
      <c r="J148" s="133"/>
      <c r="K148" s="133"/>
      <c r="L148" s="133"/>
      <c r="M148" s="136"/>
    </row>
    <row r="149" spans="1:13" s="11" customFormat="1" ht="12" customHeight="1">
      <c r="A149" s="79" t="s">
        <v>186</v>
      </c>
      <c r="B149" s="78" t="s">
        <v>187</v>
      </c>
      <c r="C149" s="160"/>
      <c r="D149" s="160"/>
      <c r="E149" s="161"/>
      <c r="F149" s="162"/>
      <c r="G149" s="79"/>
      <c r="H149" s="147"/>
      <c r="I149" s="147"/>
      <c r="J149" s="147"/>
      <c r="K149" s="133"/>
      <c r="L149" s="133"/>
      <c r="M149" s="136"/>
    </row>
    <row r="150" spans="1:13" ht="12" customHeight="1">
      <c r="A150" s="73"/>
      <c r="B150" s="74"/>
      <c r="C150" s="120"/>
      <c r="D150" s="120"/>
      <c r="E150" s="163"/>
      <c r="F150" s="164"/>
      <c r="G150" s="73"/>
      <c r="H150" s="144"/>
      <c r="I150" s="144"/>
      <c r="J150" s="144"/>
      <c r="K150" s="133"/>
      <c r="L150" s="133"/>
      <c r="M150" s="136"/>
    </row>
    <row r="151" spans="1:13" s="80" customFormat="1" ht="18" customHeight="1">
      <c r="A151" s="73"/>
      <c r="B151" s="72"/>
      <c r="C151" s="120"/>
      <c r="D151" s="121">
        <v>50</v>
      </c>
      <c r="E151" s="165" t="s">
        <v>188</v>
      </c>
      <c r="F151" s="166"/>
      <c r="G151" s="73"/>
      <c r="H151" s="132"/>
      <c r="I151" s="144"/>
      <c r="J151" s="144"/>
      <c r="K151" s="133"/>
      <c r="L151" s="133"/>
      <c r="M151" s="136"/>
    </row>
    <row r="152" spans="1:13" s="59" customFormat="1" ht="15">
      <c r="A152" s="57" t="s">
        <v>189</v>
      </c>
      <c r="B152" s="58"/>
      <c r="C152" s="16"/>
      <c r="D152" s="16"/>
      <c r="E152" s="66" t="s">
        <v>63</v>
      </c>
      <c r="F152" s="18"/>
      <c r="G152" s="48" t="s">
        <v>168</v>
      </c>
      <c r="H152" s="133">
        <v>316.80599999999998</v>
      </c>
      <c r="I152" s="133">
        <v>0</v>
      </c>
      <c r="J152" s="133">
        <v>0</v>
      </c>
      <c r="K152" s="133">
        <f t="shared" ref="K152:K173" si="59">H152*I152</f>
        <v>0</v>
      </c>
      <c r="L152" s="133">
        <f t="shared" ref="L152:L173" si="60">H152*J152</f>
        <v>0</v>
      </c>
      <c r="M152" s="136">
        <f t="shared" ref="M152:M173" si="61">H152*I152+H152*J152</f>
        <v>0</v>
      </c>
    </row>
    <row r="153" spans="1:13" s="63" customFormat="1" ht="15.75" customHeight="1">
      <c r="A153" s="57" t="s">
        <v>190</v>
      </c>
      <c r="B153" s="58"/>
      <c r="C153" s="16"/>
      <c r="D153" s="67"/>
      <c r="E153" s="66" t="s">
        <v>170</v>
      </c>
      <c r="F153" s="18"/>
      <c r="G153" s="48" t="s">
        <v>95</v>
      </c>
      <c r="H153" s="133">
        <f>H152/3</f>
        <v>105.60199999999999</v>
      </c>
      <c r="I153" s="133">
        <v>0</v>
      </c>
      <c r="J153" s="133">
        <v>0</v>
      </c>
      <c r="K153" s="133">
        <f t="shared" si="59"/>
        <v>0</v>
      </c>
      <c r="L153" s="133">
        <f t="shared" si="60"/>
        <v>0</v>
      </c>
      <c r="M153" s="136">
        <f t="shared" si="61"/>
        <v>0</v>
      </c>
    </row>
    <row r="154" spans="1:13" s="63" customFormat="1" ht="15.75" customHeight="1">
      <c r="A154" s="57" t="s">
        <v>191</v>
      </c>
      <c r="B154" s="58"/>
      <c r="C154" s="16"/>
      <c r="D154" s="67"/>
      <c r="E154" s="66" t="s">
        <v>97</v>
      </c>
      <c r="F154" s="18"/>
      <c r="G154" s="48" t="s">
        <v>95</v>
      </c>
      <c r="H154" s="133">
        <f>H153*4</f>
        <v>422.40799999999996</v>
      </c>
      <c r="I154" s="133">
        <v>0</v>
      </c>
      <c r="J154" s="133">
        <v>0</v>
      </c>
      <c r="K154" s="133">
        <f t="shared" si="59"/>
        <v>0</v>
      </c>
      <c r="L154" s="133">
        <f t="shared" si="60"/>
        <v>0</v>
      </c>
      <c r="M154" s="136">
        <f t="shared" si="61"/>
        <v>0</v>
      </c>
    </row>
    <row r="155" spans="1:13" s="59" customFormat="1">
      <c r="A155" s="57"/>
      <c r="B155" s="58"/>
      <c r="C155" s="16"/>
      <c r="D155" s="16"/>
      <c r="E155" s="66"/>
      <c r="F155" s="18"/>
      <c r="G155" s="48"/>
      <c r="H155" s="132"/>
      <c r="I155" s="133"/>
      <c r="J155" s="133"/>
      <c r="K155" s="133"/>
      <c r="L155" s="133"/>
      <c r="M155" s="136"/>
    </row>
    <row r="156" spans="1:13" ht="12" customHeight="1">
      <c r="A156" s="36" t="s">
        <v>192</v>
      </c>
      <c r="B156" s="35" t="s">
        <v>193</v>
      </c>
      <c r="C156" s="22"/>
      <c r="D156" s="22"/>
      <c r="E156" s="35"/>
      <c r="F156" s="20"/>
      <c r="G156" s="36"/>
      <c r="H156" s="135"/>
      <c r="I156" s="135"/>
      <c r="J156" s="135"/>
      <c r="K156" s="133"/>
      <c r="L156" s="133"/>
      <c r="M156" s="136"/>
    </row>
    <row r="157" spans="1:13" ht="12" customHeight="1">
      <c r="A157" s="36"/>
      <c r="B157" s="60"/>
      <c r="C157" s="22"/>
      <c r="D157" s="22"/>
      <c r="E157" s="35"/>
      <c r="F157" s="20"/>
      <c r="G157" s="36"/>
      <c r="H157" s="135"/>
      <c r="I157" s="135"/>
      <c r="J157" s="135"/>
      <c r="K157" s="133"/>
      <c r="L157" s="133"/>
      <c r="M157" s="136"/>
    </row>
    <row r="158" spans="1:13" ht="15">
      <c r="A158" s="48" t="s">
        <v>194</v>
      </c>
      <c r="D158" s="167"/>
      <c r="E158" s="66" t="s">
        <v>195</v>
      </c>
      <c r="G158" s="48" t="s">
        <v>168</v>
      </c>
      <c r="H158" s="133">
        <v>175</v>
      </c>
      <c r="I158" s="133">
        <v>0</v>
      </c>
      <c r="J158" s="133">
        <v>0</v>
      </c>
      <c r="K158" s="133">
        <f t="shared" ref="K158" si="62">H158*I158</f>
        <v>0</v>
      </c>
      <c r="L158" s="133">
        <f t="shared" ref="L158" si="63">H158*J158</f>
        <v>0</v>
      </c>
      <c r="M158" s="136">
        <f t="shared" ref="M158:M159" si="64">H158*I158+H158*J158</f>
        <v>0</v>
      </c>
    </row>
    <row r="159" spans="1:13" ht="15">
      <c r="A159" s="48" t="s">
        <v>196</v>
      </c>
      <c r="D159" s="167"/>
      <c r="E159" s="66" t="s">
        <v>197</v>
      </c>
      <c r="G159" s="48" t="s">
        <v>168</v>
      </c>
      <c r="H159" s="133">
        <v>57.932000000000002</v>
      </c>
      <c r="I159" s="133">
        <v>0</v>
      </c>
      <c r="J159" s="133">
        <v>0</v>
      </c>
      <c r="K159" s="133">
        <f t="shared" ref="K159" si="65">H159*I159</f>
        <v>0</v>
      </c>
      <c r="L159" s="133">
        <f t="shared" ref="L159" si="66">H159*J159</f>
        <v>0</v>
      </c>
      <c r="M159" s="136">
        <f t="shared" si="64"/>
        <v>0</v>
      </c>
    </row>
    <row r="160" spans="1:13" s="59" customFormat="1">
      <c r="A160" s="57"/>
      <c r="B160" s="58"/>
      <c r="C160" s="16"/>
      <c r="D160" s="16"/>
      <c r="E160" s="66"/>
      <c r="F160" s="18"/>
      <c r="G160" s="48"/>
      <c r="H160" s="132"/>
      <c r="I160" s="133"/>
      <c r="J160" s="133"/>
      <c r="K160" s="133"/>
      <c r="L160" s="133"/>
      <c r="M160" s="136"/>
    </row>
    <row r="161" spans="1:13" ht="12" customHeight="1">
      <c r="A161" s="36" t="s">
        <v>198</v>
      </c>
      <c r="B161" s="35" t="s">
        <v>199</v>
      </c>
      <c r="C161" s="22"/>
      <c r="D161" s="22"/>
      <c r="E161" s="35"/>
      <c r="F161" s="20"/>
      <c r="G161" s="36"/>
      <c r="H161" s="135"/>
      <c r="I161" s="135"/>
      <c r="J161" s="135"/>
      <c r="K161" s="133"/>
      <c r="L161" s="133"/>
      <c r="M161" s="136"/>
    </row>
    <row r="162" spans="1:13" ht="12" customHeight="1">
      <c r="A162" s="36"/>
      <c r="B162" s="60"/>
      <c r="C162" s="22"/>
      <c r="D162" s="22"/>
      <c r="E162" s="35"/>
      <c r="F162" s="20"/>
      <c r="G162" s="36"/>
      <c r="H162" s="135"/>
      <c r="I162" s="135"/>
      <c r="J162" s="135"/>
      <c r="K162" s="133"/>
      <c r="L162" s="133"/>
      <c r="M162" s="136"/>
    </row>
    <row r="163" spans="1:13">
      <c r="A163" s="36"/>
      <c r="B163" s="21">
        <v>600</v>
      </c>
      <c r="C163" s="22" t="s">
        <v>65</v>
      </c>
      <c r="D163" s="168">
        <v>600</v>
      </c>
      <c r="E163" s="23" t="s">
        <v>200</v>
      </c>
      <c r="G163" s="48"/>
      <c r="H163" s="133"/>
      <c r="I163" s="133"/>
      <c r="J163" s="133"/>
      <c r="K163" s="133"/>
      <c r="L163" s="133"/>
      <c r="M163" s="136"/>
    </row>
    <row r="164" spans="1:13" ht="15">
      <c r="A164" s="48" t="s">
        <v>201</v>
      </c>
      <c r="D164" s="167"/>
      <c r="E164" s="66" t="s">
        <v>63</v>
      </c>
      <c r="G164" s="48" t="s">
        <v>168</v>
      </c>
      <c r="H164" s="133">
        <v>14.845000000000001</v>
      </c>
      <c r="I164" s="133">
        <v>0</v>
      </c>
      <c r="J164" s="133">
        <v>0</v>
      </c>
      <c r="K164" s="133">
        <f t="shared" si="59"/>
        <v>0</v>
      </c>
      <c r="L164" s="133">
        <f t="shared" si="60"/>
        <v>0</v>
      </c>
      <c r="M164" s="136">
        <f t="shared" si="61"/>
        <v>0</v>
      </c>
    </row>
    <row r="165" spans="1:13">
      <c r="A165" s="48" t="s">
        <v>202</v>
      </c>
      <c r="D165" s="167"/>
      <c r="E165" s="66" t="s">
        <v>203</v>
      </c>
      <c r="G165" s="48" t="s">
        <v>92</v>
      </c>
      <c r="H165" s="132">
        <f>(H164/(0.6*0.6))+10*(H164/(0.6*0.6))/100</f>
        <v>45.359722222222224</v>
      </c>
      <c r="I165" s="133">
        <v>0</v>
      </c>
      <c r="J165" s="133">
        <v>0</v>
      </c>
      <c r="K165" s="133">
        <f t="shared" si="59"/>
        <v>0</v>
      </c>
      <c r="L165" s="133">
        <f t="shared" si="60"/>
        <v>0</v>
      </c>
      <c r="M165" s="136">
        <f t="shared" si="61"/>
        <v>0</v>
      </c>
    </row>
    <row r="166" spans="1:13">
      <c r="A166" s="48" t="s">
        <v>204</v>
      </c>
      <c r="D166" s="167"/>
      <c r="E166" s="66" t="s">
        <v>205</v>
      </c>
      <c r="G166" s="48" t="s">
        <v>206</v>
      </c>
      <c r="H166" s="132">
        <f>H165/4</f>
        <v>11.339930555555556</v>
      </c>
      <c r="I166" s="133">
        <v>0</v>
      </c>
      <c r="J166" s="133">
        <v>0</v>
      </c>
      <c r="K166" s="133">
        <f t="shared" si="59"/>
        <v>0</v>
      </c>
      <c r="L166" s="133">
        <f t="shared" si="60"/>
        <v>0</v>
      </c>
      <c r="M166" s="136">
        <f t="shared" si="61"/>
        <v>0</v>
      </c>
    </row>
    <row r="167" spans="1:13">
      <c r="D167" s="167"/>
      <c r="E167" s="66"/>
      <c r="G167" s="48"/>
      <c r="H167" s="132"/>
      <c r="I167" s="133"/>
      <c r="J167" s="133"/>
      <c r="K167" s="133"/>
      <c r="L167" s="133"/>
      <c r="M167" s="136"/>
    </row>
    <row r="168" spans="1:13" ht="12" customHeight="1">
      <c r="A168" s="36" t="s">
        <v>207</v>
      </c>
      <c r="B168" s="35" t="s">
        <v>208</v>
      </c>
      <c r="C168" s="22"/>
      <c r="D168" s="22"/>
      <c r="E168" s="35"/>
      <c r="F168" s="20"/>
      <c r="G168" s="36"/>
      <c r="H168" s="135"/>
      <c r="I168" s="135"/>
      <c r="J168" s="135"/>
      <c r="K168" s="133"/>
      <c r="L168" s="133"/>
      <c r="M168" s="136"/>
    </row>
    <row r="169" spans="1:13" ht="12" customHeight="1">
      <c r="A169" s="36"/>
      <c r="B169" s="60"/>
      <c r="C169" s="22"/>
      <c r="D169" s="22"/>
      <c r="E169" s="35"/>
      <c r="F169" s="20"/>
      <c r="G169" s="36"/>
      <c r="H169" s="135"/>
      <c r="I169" s="135"/>
      <c r="J169" s="135"/>
      <c r="K169" s="133"/>
      <c r="L169" s="133"/>
      <c r="M169" s="136"/>
    </row>
    <row r="170" spans="1:13" s="62" customFormat="1">
      <c r="A170" s="36"/>
      <c r="B170" s="21">
        <v>300</v>
      </c>
      <c r="C170" s="22" t="s">
        <v>65</v>
      </c>
      <c r="D170" s="168">
        <v>600</v>
      </c>
      <c r="E170" s="23" t="s">
        <v>200</v>
      </c>
      <c r="F170" s="18"/>
      <c r="G170" s="48"/>
      <c r="H170" s="133"/>
      <c r="I170" s="133"/>
      <c r="J170" s="133"/>
      <c r="K170" s="133"/>
      <c r="L170" s="133"/>
      <c r="M170" s="136"/>
    </row>
    <row r="171" spans="1:13" s="62" customFormat="1" ht="15">
      <c r="A171" s="48" t="s">
        <v>209</v>
      </c>
      <c r="B171" s="21"/>
      <c r="C171" s="22"/>
      <c r="D171" s="168"/>
      <c r="E171" s="66" t="s">
        <v>63</v>
      </c>
      <c r="F171" s="18"/>
      <c r="G171" s="48" t="s">
        <v>168</v>
      </c>
      <c r="H171" s="133">
        <v>95.899999999999991</v>
      </c>
      <c r="I171" s="133">
        <v>0</v>
      </c>
      <c r="J171" s="133">
        <v>0</v>
      </c>
      <c r="K171" s="133">
        <f t="shared" si="59"/>
        <v>0</v>
      </c>
      <c r="L171" s="133">
        <f t="shared" si="60"/>
        <v>0</v>
      </c>
      <c r="M171" s="136">
        <f t="shared" si="61"/>
        <v>0</v>
      </c>
    </row>
    <row r="172" spans="1:13">
      <c r="A172" s="48" t="s">
        <v>210</v>
      </c>
      <c r="D172" s="167"/>
      <c r="E172" s="66" t="s">
        <v>211</v>
      </c>
      <c r="G172" s="48" t="s">
        <v>92</v>
      </c>
      <c r="H172" s="132">
        <f>(H171/(0.6*0.3))+10*(H171/(0.6*0.3))/100</f>
        <v>586.05555555555543</v>
      </c>
      <c r="I172" s="133">
        <v>0</v>
      </c>
      <c r="J172" s="133">
        <v>0</v>
      </c>
      <c r="K172" s="133">
        <f t="shared" si="59"/>
        <v>0</v>
      </c>
      <c r="L172" s="133">
        <f t="shared" si="60"/>
        <v>0</v>
      </c>
      <c r="M172" s="136">
        <f t="shared" si="61"/>
        <v>0</v>
      </c>
    </row>
    <row r="173" spans="1:13">
      <c r="A173" s="48" t="s">
        <v>212</v>
      </c>
      <c r="D173" s="167"/>
      <c r="E173" s="66" t="s">
        <v>205</v>
      </c>
      <c r="G173" s="48" t="s">
        <v>206</v>
      </c>
      <c r="H173" s="132">
        <f>H172/10</f>
        <v>58.60555555555554</v>
      </c>
      <c r="I173" s="133">
        <v>0</v>
      </c>
      <c r="J173" s="133">
        <v>0</v>
      </c>
      <c r="K173" s="133">
        <f t="shared" si="59"/>
        <v>0</v>
      </c>
      <c r="L173" s="133">
        <f t="shared" si="60"/>
        <v>0</v>
      </c>
      <c r="M173" s="136">
        <f t="shared" si="61"/>
        <v>0</v>
      </c>
    </row>
    <row r="174" spans="1:13">
      <c r="D174" s="167"/>
      <c r="E174" s="66"/>
      <c r="G174" s="48"/>
      <c r="H174" s="132"/>
      <c r="I174" s="133"/>
      <c r="J174" s="133"/>
      <c r="K174" s="133"/>
      <c r="L174" s="133"/>
      <c r="M174" s="136"/>
    </row>
    <row r="175" spans="1:13" ht="12" customHeight="1">
      <c r="A175" s="36" t="s">
        <v>213</v>
      </c>
      <c r="B175" s="35" t="s">
        <v>214</v>
      </c>
      <c r="C175" s="22"/>
      <c r="D175" s="22"/>
      <c r="E175" s="35"/>
      <c r="F175" s="20"/>
      <c r="G175" s="36"/>
      <c r="H175" s="135"/>
      <c r="I175" s="135"/>
      <c r="J175" s="135"/>
      <c r="K175" s="133"/>
      <c r="L175" s="133"/>
      <c r="M175" s="136"/>
    </row>
    <row r="176" spans="1:13" ht="12" customHeight="1">
      <c r="A176" s="36"/>
      <c r="B176" s="60"/>
      <c r="C176" s="22"/>
      <c r="D176" s="22"/>
      <c r="E176" s="35"/>
      <c r="F176" s="20"/>
      <c r="G176" s="36"/>
      <c r="H176" s="135"/>
      <c r="I176" s="135"/>
      <c r="J176" s="135"/>
      <c r="K176" s="133"/>
      <c r="L176" s="133"/>
      <c r="M176" s="136"/>
    </row>
    <row r="177" spans="1:13" ht="15">
      <c r="A177" s="48" t="s">
        <v>215</v>
      </c>
      <c r="D177" s="167"/>
      <c r="E177" s="66" t="s">
        <v>216</v>
      </c>
      <c r="G177" s="48" t="s">
        <v>168</v>
      </c>
      <c r="H177" s="133">
        <v>259</v>
      </c>
      <c r="I177" s="133">
        <v>0</v>
      </c>
      <c r="J177" s="133">
        <v>0</v>
      </c>
      <c r="K177" s="133">
        <f t="shared" ref="K177:K178" si="67">H177*I177</f>
        <v>0</v>
      </c>
      <c r="L177" s="133">
        <f t="shared" ref="L177:L178" si="68">H177*J177</f>
        <v>0</v>
      </c>
      <c r="M177" s="136">
        <f t="shared" ref="M177:M178" si="69">H177*I177+H177*J177</f>
        <v>0</v>
      </c>
    </row>
    <row r="178" spans="1:13" ht="15">
      <c r="A178" s="48" t="s">
        <v>217</v>
      </c>
      <c r="D178" s="167"/>
      <c r="E178" s="66" t="s">
        <v>218</v>
      </c>
      <c r="G178" s="48" t="s">
        <v>168</v>
      </c>
      <c r="H178" s="133">
        <v>78.399999999999991</v>
      </c>
      <c r="I178" s="133">
        <v>0</v>
      </c>
      <c r="J178" s="133">
        <v>0</v>
      </c>
      <c r="K178" s="133">
        <f t="shared" si="67"/>
        <v>0</v>
      </c>
      <c r="L178" s="133">
        <f t="shared" si="68"/>
        <v>0</v>
      </c>
      <c r="M178" s="136">
        <f t="shared" si="69"/>
        <v>0</v>
      </c>
    </row>
    <row r="179" spans="1:13" ht="15">
      <c r="A179" s="48" t="s">
        <v>219</v>
      </c>
      <c r="D179" s="167"/>
      <c r="E179" s="66" t="s">
        <v>220</v>
      </c>
      <c r="G179" s="48" t="s">
        <v>168</v>
      </c>
      <c r="H179" s="133">
        <v>98</v>
      </c>
      <c r="I179" s="133">
        <v>0</v>
      </c>
      <c r="J179" s="133">
        <v>0</v>
      </c>
      <c r="K179" s="133">
        <f t="shared" ref="K179" si="70">H179*I179</f>
        <v>0</v>
      </c>
      <c r="L179" s="133">
        <f t="shared" ref="L179" si="71">H179*J179</f>
        <v>0</v>
      </c>
      <c r="M179" s="136">
        <f t="shared" ref="M179" si="72">H179*I179+H179*J179</f>
        <v>0</v>
      </c>
    </row>
    <row r="180" spans="1:13">
      <c r="D180" s="167"/>
      <c r="E180" s="66"/>
      <c r="G180" s="48"/>
      <c r="H180" s="132"/>
      <c r="I180" s="133"/>
      <c r="J180" s="133"/>
      <c r="K180" s="133"/>
      <c r="L180" s="133"/>
      <c r="M180" s="136"/>
    </row>
    <row r="181" spans="1:13" ht="12" customHeight="1">
      <c r="A181" s="43"/>
      <c r="B181" s="27"/>
      <c r="C181" s="28"/>
      <c r="D181" s="28"/>
      <c r="E181" s="29" t="s">
        <v>221</v>
      </c>
      <c r="F181" s="30"/>
      <c r="G181" s="31"/>
      <c r="H181" s="130"/>
      <c r="I181" s="130"/>
      <c r="J181" s="130"/>
      <c r="K181" s="143">
        <f>SUBTOTAL(9,K139:K180)</f>
        <v>0</v>
      </c>
      <c r="L181" s="143">
        <f>SUBTOTAL(9,L139:L180)</f>
        <v>0</v>
      </c>
      <c r="M181" s="143">
        <f>SUBTOTAL(9,M139:M180)</f>
        <v>0</v>
      </c>
    </row>
    <row r="182" spans="1:13" s="13" customFormat="1">
      <c r="A182" s="43" t="s">
        <v>222</v>
      </c>
      <c r="B182" s="27"/>
      <c r="C182" s="28"/>
      <c r="D182" s="28"/>
      <c r="E182" s="29" t="s">
        <v>223</v>
      </c>
      <c r="F182" s="30"/>
      <c r="G182" s="31"/>
      <c r="H182" s="130"/>
      <c r="I182" s="130"/>
      <c r="J182" s="130"/>
      <c r="K182" s="130"/>
      <c r="L182" s="130"/>
      <c r="M182" s="131"/>
    </row>
    <row r="183" spans="1:13" ht="12" customHeight="1">
      <c r="G183" s="48"/>
      <c r="H183" s="133"/>
      <c r="I183" s="133"/>
      <c r="J183" s="133"/>
      <c r="K183" s="133"/>
      <c r="L183" s="133"/>
      <c r="M183" s="134"/>
    </row>
    <row r="184" spans="1:13" s="11" customFormat="1" ht="12" customHeight="1">
      <c r="A184" s="36"/>
      <c r="B184" s="34" t="s">
        <v>21</v>
      </c>
      <c r="C184" s="22"/>
      <c r="D184" s="22"/>
      <c r="E184" s="35"/>
      <c r="F184" s="20"/>
      <c r="G184" s="36"/>
      <c r="H184" s="135"/>
      <c r="I184" s="135"/>
      <c r="J184" s="135"/>
      <c r="K184" s="135"/>
      <c r="L184" s="135"/>
      <c r="M184" s="134"/>
    </row>
    <row r="185" spans="1:13" ht="25.5">
      <c r="B185" s="38"/>
      <c r="D185" s="67" t="s">
        <v>22</v>
      </c>
      <c r="E185" s="81" t="s">
        <v>224</v>
      </c>
      <c r="F185" s="40"/>
      <c r="G185" s="48"/>
      <c r="H185" s="133"/>
      <c r="I185" s="133"/>
      <c r="J185" s="133"/>
      <c r="K185" s="133"/>
      <c r="L185" s="133"/>
      <c r="M185" s="134"/>
    </row>
    <row r="186" spans="1:13">
      <c r="D186" s="67"/>
      <c r="E186" s="81"/>
      <c r="F186" s="40"/>
      <c r="G186" s="48"/>
      <c r="H186" s="133"/>
      <c r="I186" s="133"/>
      <c r="J186" s="133"/>
      <c r="K186" s="133"/>
      <c r="L186" s="133"/>
      <c r="M186" s="134"/>
    </row>
    <row r="187" spans="1:13" ht="12" customHeight="1">
      <c r="A187" s="36" t="s">
        <v>225</v>
      </c>
      <c r="B187" s="34" t="s">
        <v>226</v>
      </c>
      <c r="C187" s="22"/>
      <c r="D187" s="22"/>
      <c r="E187" s="35"/>
      <c r="G187" s="48"/>
      <c r="H187" s="133"/>
      <c r="I187" s="133"/>
      <c r="J187" s="133"/>
      <c r="K187" s="133"/>
      <c r="L187" s="133"/>
      <c r="M187" s="135"/>
    </row>
    <row r="188" spans="1:13" ht="12" customHeight="1">
      <c r="A188" s="36"/>
      <c r="B188" s="21"/>
      <c r="C188" s="22"/>
      <c r="D188" s="22"/>
      <c r="E188" s="35"/>
      <c r="G188" s="48"/>
      <c r="H188" s="133"/>
      <c r="I188" s="133"/>
      <c r="J188" s="133"/>
      <c r="K188" s="133"/>
      <c r="L188" s="133"/>
      <c r="M188" s="135"/>
    </row>
    <row r="189" spans="1:13">
      <c r="A189" s="36"/>
      <c r="B189" s="169"/>
      <c r="C189" s="22"/>
      <c r="D189" s="22"/>
      <c r="E189" s="170" t="s">
        <v>227</v>
      </c>
      <c r="G189" s="48"/>
      <c r="H189" s="133"/>
      <c r="I189" s="133"/>
      <c r="J189" s="133"/>
      <c r="K189" s="133"/>
      <c r="L189" s="133"/>
      <c r="M189" s="135"/>
    </row>
    <row r="190" spans="1:13" ht="12" customHeight="1">
      <c r="A190" s="48" t="s">
        <v>228</v>
      </c>
      <c r="E190" s="106" t="s">
        <v>229</v>
      </c>
      <c r="G190" s="48" t="s">
        <v>230</v>
      </c>
      <c r="H190" s="133">
        <v>48</v>
      </c>
      <c r="I190" s="133">
        <v>0</v>
      </c>
      <c r="J190" s="133">
        <v>0</v>
      </c>
      <c r="K190" s="133">
        <f t="shared" ref="K190:K196" si="73">H190*I190</f>
        <v>0</v>
      </c>
      <c r="L190" s="133">
        <f t="shared" ref="L190" si="74">H190*J190</f>
        <v>0</v>
      </c>
      <c r="M190" s="136">
        <f t="shared" ref="M190:M196" si="75">H190*I190+H190*J190</f>
        <v>0</v>
      </c>
    </row>
    <row r="191" spans="1:13" ht="12" customHeight="1">
      <c r="A191" s="48" t="s">
        <v>231</v>
      </c>
      <c r="E191" s="66" t="s">
        <v>232</v>
      </c>
      <c r="G191" s="48" t="s">
        <v>92</v>
      </c>
      <c r="H191" s="133">
        <f>2*H190/2.88</f>
        <v>33.333333333333336</v>
      </c>
      <c r="I191" s="133">
        <v>0</v>
      </c>
      <c r="J191" s="133"/>
      <c r="K191" s="133">
        <f t="shared" si="73"/>
        <v>0</v>
      </c>
      <c r="L191" s="133"/>
      <c r="M191" s="136">
        <f t="shared" si="75"/>
        <v>0</v>
      </c>
    </row>
    <row r="192" spans="1:13" ht="12" customHeight="1">
      <c r="A192" s="48" t="s">
        <v>233</v>
      </c>
      <c r="E192" s="66" t="s">
        <v>234</v>
      </c>
      <c r="G192" s="48" t="s">
        <v>235</v>
      </c>
      <c r="H192" s="133">
        <f>1*H190*6</f>
        <v>288</v>
      </c>
      <c r="I192" s="133">
        <v>0</v>
      </c>
      <c r="J192" s="133"/>
      <c r="K192" s="133">
        <f t="shared" si="73"/>
        <v>0</v>
      </c>
      <c r="L192" s="133"/>
      <c r="M192" s="136">
        <f t="shared" si="75"/>
        <v>0</v>
      </c>
    </row>
    <row r="193" spans="1:13" ht="12" customHeight="1">
      <c r="A193" s="48" t="s">
        <v>236</v>
      </c>
      <c r="E193" s="66" t="s">
        <v>237</v>
      </c>
      <c r="G193" s="48" t="s">
        <v>92</v>
      </c>
      <c r="H193" s="133">
        <f>2*H190*7.5</f>
        <v>720</v>
      </c>
      <c r="I193" s="133">
        <v>0</v>
      </c>
      <c r="J193" s="133"/>
      <c r="K193" s="133">
        <f t="shared" si="73"/>
        <v>0</v>
      </c>
      <c r="L193" s="133"/>
      <c r="M193" s="136">
        <f t="shared" si="75"/>
        <v>0</v>
      </c>
    </row>
    <row r="194" spans="1:13" ht="12" customHeight="1">
      <c r="A194" s="48" t="s">
        <v>238</v>
      </c>
      <c r="E194" s="66" t="s">
        <v>239</v>
      </c>
      <c r="G194" s="48" t="s">
        <v>92</v>
      </c>
      <c r="H194" s="133">
        <f>H190*8.3</f>
        <v>398.40000000000003</v>
      </c>
      <c r="I194" s="133">
        <v>0</v>
      </c>
      <c r="J194" s="133"/>
      <c r="K194" s="133">
        <f t="shared" si="73"/>
        <v>0</v>
      </c>
      <c r="L194" s="133"/>
      <c r="M194" s="136">
        <f t="shared" si="75"/>
        <v>0</v>
      </c>
    </row>
    <row r="195" spans="1:13" ht="12" customHeight="1">
      <c r="A195" s="48" t="s">
        <v>240</v>
      </c>
      <c r="E195" s="66" t="s">
        <v>241</v>
      </c>
      <c r="G195" s="48" t="s">
        <v>92</v>
      </c>
      <c r="H195" s="133">
        <f>H190*8.3</f>
        <v>398.40000000000003</v>
      </c>
      <c r="I195" s="133">
        <v>0</v>
      </c>
      <c r="J195" s="133"/>
      <c r="K195" s="133">
        <f t="shared" si="73"/>
        <v>0</v>
      </c>
      <c r="L195" s="133"/>
      <c r="M195" s="136">
        <f t="shared" si="75"/>
        <v>0</v>
      </c>
    </row>
    <row r="196" spans="1:13" ht="12" customHeight="1">
      <c r="A196" s="48" t="s">
        <v>242</v>
      </c>
      <c r="E196" s="66" t="s">
        <v>243</v>
      </c>
      <c r="G196" s="48" t="s">
        <v>92</v>
      </c>
      <c r="H196" s="133">
        <f>H193</f>
        <v>720</v>
      </c>
      <c r="I196" s="133">
        <v>0</v>
      </c>
      <c r="J196" s="133"/>
      <c r="K196" s="133">
        <f t="shared" si="73"/>
        <v>0</v>
      </c>
      <c r="L196" s="133"/>
      <c r="M196" s="136">
        <f t="shared" si="75"/>
        <v>0</v>
      </c>
    </row>
    <row r="197" spans="1:13">
      <c r="D197" s="67"/>
      <c r="E197" s="81"/>
      <c r="F197" s="40"/>
      <c r="G197" s="48"/>
      <c r="H197" s="133"/>
      <c r="I197" s="133"/>
      <c r="J197" s="133"/>
      <c r="K197" s="133"/>
      <c r="L197" s="133"/>
      <c r="M197" s="134"/>
    </row>
    <row r="198" spans="1:13" ht="12" customHeight="1">
      <c r="A198" s="36" t="s">
        <v>244</v>
      </c>
      <c r="B198" s="34" t="s">
        <v>245</v>
      </c>
      <c r="C198" s="22"/>
      <c r="D198" s="22"/>
      <c r="E198" s="35"/>
      <c r="G198" s="48"/>
      <c r="H198" s="133"/>
      <c r="I198" s="133"/>
      <c r="J198" s="133"/>
      <c r="K198" s="133"/>
      <c r="L198" s="133"/>
      <c r="M198" s="135"/>
    </row>
    <row r="199" spans="1:13" ht="12" customHeight="1">
      <c r="A199" s="36"/>
      <c r="B199" s="21"/>
      <c r="C199" s="22"/>
      <c r="D199" s="22"/>
      <c r="E199" s="35"/>
      <c r="G199" s="48"/>
      <c r="H199" s="133"/>
      <c r="I199" s="133"/>
      <c r="J199" s="133"/>
      <c r="K199" s="133"/>
      <c r="L199" s="133"/>
      <c r="M199" s="135"/>
    </row>
    <row r="200" spans="1:13">
      <c r="A200" s="36"/>
      <c r="B200" s="169"/>
      <c r="C200" s="22"/>
      <c r="D200" s="22"/>
      <c r="E200" s="170" t="s">
        <v>246</v>
      </c>
      <c r="G200" s="48"/>
      <c r="H200" s="133"/>
      <c r="I200" s="133"/>
      <c r="J200" s="133"/>
      <c r="K200" s="133"/>
      <c r="L200" s="133"/>
      <c r="M200" s="135"/>
    </row>
    <row r="201" spans="1:13" ht="12" customHeight="1">
      <c r="A201" s="48" t="s">
        <v>247</v>
      </c>
      <c r="E201" s="106" t="s">
        <v>229</v>
      </c>
      <c r="G201" s="48" t="s">
        <v>230</v>
      </c>
      <c r="H201" s="133">
        <v>276</v>
      </c>
      <c r="I201" s="133"/>
      <c r="J201" s="133">
        <v>0</v>
      </c>
      <c r="K201" s="133">
        <f t="shared" ref="K201:K207" si="76">H201*I201</f>
        <v>0</v>
      </c>
      <c r="L201" s="133">
        <f t="shared" ref="L201" si="77">H201*J201</f>
        <v>0</v>
      </c>
      <c r="M201" s="136">
        <f t="shared" ref="M201:M207" si="78">H201*I201+H201*J201</f>
        <v>0</v>
      </c>
    </row>
    <row r="202" spans="1:13" ht="12" customHeight="1">
      <c r="A202" s="48" t="s">
        <v>248</v>
      </c>
      <c r="E202" s="66" t="s">
        <v>232</v>
      </c>
      <c r="G202" s="48" t="s">
        <v>92</v>
      </c>
      <c r="H202" s="133">
        <f>H201/2.88</f>
        <v>95.833333333333343</v>
      </c>
      <c r="I202" s="133">
        <v>0</v>
      </c>
      <c r="J202" s="133"/>
      <c r="K202" s="133">
        <f t="shared" si="76"/>
        <v>0</v>
      </c>
      <c r="L202" s="133"/>
      <c r="M202" s="136">
        <f t="shared" si="78"/>
        <v>0</v>
      </c>
    </row>
    <row r="203" spans="1:13" ht="12" customHeight="1">
      <c r="A203" s="48" t="s">
        <v>249</v>
      </c>
      <c r="E203" s="66" t="s">
        <v>234</v>
      </c>
      <c r="G203" s="48" t="s">
        <v>235</v>
      </c>
      <c r="H203" s="133">
        <f>H201*6</f>
        <v>1656</v>
      </c>
      <c r="I203" s="133">
        <v>0</v>
      </c>
      <c r="J203" s="133"/>
      <c r="K203" s="133">
        <f t="shared" si="76"/>
        <v>0</v>
      </c>
      <c r="L203" s="133"/>
      <c r="M203" s="136">
        <f t="shared" si="78"/>
        <v>0</v>
      </c>
    </row>
    <row r="204" spans="1:13" ht="12" customHeight="1">
      <c r="A204" s="48" t="s">
        <v>250</v>
      </c>
      <c r="E204" s="66" t="s">
        <v>237</v>
      </c>
      <c r="G204" s="48" t="s">
        <v>92</v>
      </c>
      <c r="H204" s="133">
        <f>H201*7.5</f>
        <v>2070</v>
      </c>
      <c r="I204" s="133">
        <v>0</v>
      </c>
      <c r="J204" s="133"/>
      <c r="K204" s="133">
        <f t="shared" si="76"/>
        <v>0</v>
      </c>
      <c r="L204" s="133"/>
      <c r="M204" s="136">
        <f t="shared" si="78"/>
        <v>0</v>
      </c>
    </row>
    <row r="205" spans="1:13" ht="12" customHeight="1">
      <c r="A205" s="48" t="s">
        <v>251</v>
      </c>
      <c r="E205" s="66" t="s">
        <v>239</v>
      </c>
      <c r="G205" s="48" t="s">
        <v>92</v>
      </c>
      <c r="H205" s="133">
        <f>H201*8.3</f>
        <v>2290.8000000000002</v>
      </c>
      <c r="I205" s="133">
        <v>0</v>
      </c>
      <c r="J205" s="133"/>
      <c r="K205" s="133">
        <f t="shared" si="76"/>
        <v>0</v>
      </c>
      <c r="L205" s="133"/>
      <c r="M205" s="136">
        <f t="shared" si="78"/>
        <v>0</v>
      </c>
    </row>
    <row r="206" spans="1:13" ht="12" customHeight="1">
      <c r="A206" s="48" t="s">
        <v>252</v>
      </c>
      <c r="E206" s="66" t="s">
        <v>241</v>
      </c>
      <c r="G206" s="48" t="s">
        <v>92</v>
      </c>
      <c r="H206" s="133">
        <f>H201*8.3</f>
        <v>2290.8000000000002</v>
      </c>
      <c r="I206" s="133">
        <v>0</v>
      </c>
      <c r="J206" s="133"/>
      <c r="K206" s="133">
        <f t="shared" si="76"/>
        <v>0</v>
      </c>
      <c r="L206" s="133"/>
      <c r="M206" s="136">
        <f t="shared" si="78"/>
        <v>0</v>
      </c>
    </row>
    <row r="207" spans="1:13" ht="12" customHeight="1">
      <c r="A207" s="48" t="s">
        <v>253</v>
      </c>
      <c r="E207" s="66" t="s">
        <v>243</v>
      </c>
      <c r="G207" s="48" t="s">
        <v>92</v>
      </c>
      <c r="H207" s="132">
        <f>H204</f>
        <v>2070</v>
      </c>
      <c r="I207" s="133">
        <v>0</v>
      </c>
      <c r="J207" s="133"/>
      <c r="K207" s="133">
        <f t="shared" si="76"/>
        <v>0</v>
      </c>
      <c r="L207" s="133"/>
      <c r="M207" s="136">
        <f t="shared" si="78"/>
        <v>0</v>
      </c>
    </row>
    <row r="208" spans="1:13" ht="12" customHeight="1">
      <c r="E208" s="66"/>
      <c r="G208" s="48"/>
      <c r="H208" s="132"/>
      <c r="I208" s="133"/>
      <c r="J208" s="133"/>
      <c r="K208" s="133"/>
      <c r="L208" s="133"/>
      <c r="M208" s="136"/>
    </row>
    <row r="209" spans="1:13" ht="12" hidden="1" customHeight="1">
      <c r="A209" s="48" t="s">
        <v>254</v>
      </c>
      <c r="E209" s="77" t="s">
        <v>255</v>
      </c>
      <c r="G209" s="57" t="s">
        <v>230</v>
      </c>
      <c r="H209" s="132">
        <f>[1]CALCULATIONS!B372</f>
        <v>400</v>
      </c>
      <c r="I209" s="133"/>
      <c r="J209" s="133">
        <v>100</v>
      </c>
      <c r="K209" s="133">
        <f t="shared" ref="K209:K215" si="79">H209*I209</f>
        <v>0</v>
      </c>
      <c r="L209" s="133">
        <f t="shared" ref="L209" si="80">H209*J209</f>
        <v>40000</v>
      </c>
      <c r="M209" s="142">
        <f t="shared" ref="M209:M215" si="81">H209*I209+H209*J209</f>
        <v>40000</v>
      </c>
    </row>
    <row r="210" spans="1:13" ht="12" hidden="1" customHeight="1">
      <c r="E210" s="61" t="s">
        <v>232</v>
      </c>
      <c r="G210" s="57" t="s">
        <v>92</v>
      </c>
      <c r="H210" s="132">
        <f>H209/2.88</f>
        <v>138.88888888888889</v>
      </c>
      <c r="I210" s="133">
        <v>350</v>
      </c>
      <c r="J210" s="133"/>
      <c r="K210" s="133">
        <f t="shared" si="79"/>
        <v>48611.111111111109</v>
      </c>
      <c r="L210" s="133"/>
      <c r="M210" s="142">
        <f t="shared" si="81"/>
        <v>48611.111111111109</v>
      </c>
    </row>
    <row r="211" spans="1:13" ht="12" hidden="1" customHeight="1">
      <c r="E211" s="61" t="s">
        <v>234</v>
      </c>
      <c r="G211" s="57" t="s">
        <v>235</v>
      </c>
      <c r="H211" s="132">
        <f>H209*6</f>
        <v>2400</v>
      </c>
      <c r="I211" s="133">
        <v>35</v>
      </c>
      <c r="J211" s="133"/>
      <c r="K211" s="133">
        <f t="shared" si="79"/>
        <v>84000</v>
      </c>
      <c r="L211" s="133"/>
      <c r="M211" s="142">
        <f t="shared" si="81"/>
        <v>84000</v>
      </c>
    </row>
    <row r="212" spans="1:13" ht="12" hidden="1" customHeight="1">
      <c r="E212" s="61" t="s">
        <v>237</v>
      </c>
      <c r="G212" s="57" t="s">
        <v>92</v>
      </c>
      <c r="H212" s="132">
        <f>H209*7.5</f>
        <v>3000</v>
      </c>
      <c r="I212" s="133">
        <v>2</v>
      </c>
      <c r="J212" s="133"/>
      <c r="K212" s="133">
        <f t="shared" si="79"/>
        <v>6000</v>
      </c>
      <c r="L212" s="133"/>
      <c r="M212" s="142">
        <f t="shared" si="81"/>
        <v>6000</v>
      </c>
    </row>
    <row r="213" spans="1:13" ht="12" hidden="1" customHeight="1">
      <c r="E213" s="61" t="s">
        <v>239</v>
      </c>
      <c r="G213" s="57" t="s">
        <v>92</v>
      </c>
      <c r="H213" s="132">
        <f>H209*8.3</f>
        <v>3320.0000000000005</v>
      </c>
      <c r="I213" s="133">
        <v>1.5</v>
      </c>
      <c r="J213" s="133"/>
      <c r="K213" s="133">
        <f t="shared" si="79"/>
        <v>4980.0000000000009</v>
      </c>
      <c r="L213" s="133"/>
      <c r="M213" s="142">
        <f t="shared" si="81"/>
        <v>4980.0000000000009</v>
      </c>
    </row>
    <row r="214" spans="1:13" ht="12" hidden="1" customHeight="1">
      <c r="E214" s="61" t="s">
        <v>241</v>
      </c>
      <c r="G214" s="57" t="s">
        <v>92</v>
      </c>
      <c r="H214" s="132">
        <f>H209*8.3</f>
        <v>3320.0000000000005</v>
      </c>
      <c r="I214" s="133">
        <v>0.5</v>
      </c>
      <c r="J214" s="133"/>
      <c r="K214" s="133">
        <f t="shared" si="79"/>
        <v>1660.0000000000002</v>
      </c>
      <c r="L214" s="133"/>
      <c r="M214" s="142">
        <f t="shared" si="81"/>
        <v>1660.0000000000002</v>
      </c>
    </row>
    <row r="215" spans="1:13" ht="12" hidden="1" customHeight="1">
      <c r="E215" s="61" t="s">
        <v>243</v>
      </c>
      <c r="G215" s="57" t="s">
        <v>92</v>
      </c>
      <c r="H215" s="132">
        <f>H212</f>
        <v>3000</v>
      </c>
      <c r="I215" s="133">
        <v>1</v>
      </c>
      <c r="J215" s="133"/>
      <c r="K215" s="133">
        <f t="shared" si="79"/>
        <v>3000</v>
      </c>
      <c r="L215" s="133"/>
      <c r="M215" s="142">
        <f t="shared" si="81"/>
        <v>3000</v>
      </c>
    </row>
    <row r="216" spans="1:13" ht="12" hidden="1" customHeight="1">
      <c r="E216" s="61"/>
      <c r="G216" s="57"/>
      <c r="H216" s="132"/>
      <c r="I216" s="133"/>
      <c r="J216" s="133"/>
      <c r="K216" s="133"/>
      <c r="L216" s="133"/>
      <c r="M216" s="142"/>
    </row>
    <row r="217" spans="1:13" s="13" customFormat="1">
      <c r="A217" s="43"/>
      <c r="B217" s="27"/>
      <c r="C217" s="28"/>
      <c r="D217" s="28"/>
      <c r="E217" s="29" t="s">
        <v>256</v>
      </c>
      <c r="F217" s="30"/>
      <c r="G217" s="31"/>
      <c r="H217" s="130"/>
      <c r="I217" s="130"/>
      <c r="J217" s="130"/>
      <c r="K217" s="143">
        <f>SUBTOTAL(9,K190:K208)</f>
        <v>0</v>
      </c>
      <c r="L217" s="143">
        <f t="shared" ref="L217:M217" si="82">SUBTOTAL(9,L190:L208)</f>
        <v>0</v>
      </c>
      <c r="M217" s="143">
        <f t="shared" si="82"/>
        <v>0</v>
      </c>
    </row>
    <row r="218" spans="1:13" s="13" customFormat="1">
      <c r="A218" s="43" t="s">
        <v>257</v>
      </c>
      <c r="B218" s="27"/>
      <c r="C218" s="28"/>
      <c r="D218" s="28"/>
      <c r="E218" s="29" t="s">
        <v>258</v>
      </c>
      <c r="F218" s="30"/>
      <c r="G218" s="31"/>
      <c r="H218" s="130"/>
      <c r="I218" s="130"/>
      <c r="J218" s="130"/>
      <c r="K218" s="130"/>
      <c r="L218" s="130"/>
      <c r="M218" s="131"/>
    </row>
    <row r="219" spans="1:13" ht="12" customHeight="1">
      <c r="E219" s="32"/>
      <c r="F219" s="33"/>
      <c r="G219" s="48"/>
      <c r="H219" s="133"/>
      <c r="I219" s="133"/>
      <c r="J219" s="133"/>
      <c r="K219" s="133"/>
      <c r="L219" s="133"/>
      <c r="M219" s="134"/>
    </row>
    <row r="220" spans="1:13" s="11" customFormat="1" ht="12" customHeight="1">
      <c r="A220" s="37"/>
      <c r="B220" s="34" t="s">
        <v>259</v>
      </c>
      <c r="C220" s="22"/>
      <c r="D220" s="22"/>
      <c r="E220" s="35"/>
      <c r="F220" s="20"/>
      <c r="G220" s="36"/>
      <c r="H220" s="135"/>
      <c r="I220" s="135"/>
      <c r="J220" s="135"/>
      <c r="K220" s="135"/>
      <c r="L220" s="135"/>
      <c r="M220" s="134"/>
    </row>
    <row r="221" spans="1:13" s="13" customFormat="1" ht="38.25">
      <c r="A221" s="48"/>
      <c r="B221" s="38"/>
      <c r="C221" s="16"/>
      <c r="D221" s="16"/>
      <c r="E221" s="39" t="s">
        <v>260</v>
      </c>
      <c r="F221" s="40"/>
      <c r="G221" s="48" t="s">
        <v>92</v>
      </c>
      <c r="H221" s="133">
        <v>1</v>
      </c>
      <c r="I221" s="133"/>
      <c r="J221" s="133">
        <v>0</v>
      </c>
      <c r="K221" s="133">
        <f>H221*I221</f>
        <v>0</v>
      </c>
      <c r="L221" s="133">
        <f>H221*J221</f>
        <v>0</v>
      </c>
      <c r="M221" s="136">
        <f>K221+L221</f>
        <v>0</v>
      </c>
    </row>
    <row r="222" spans="1:13" s="13" customFormat="1">
      <c r="A222" s="48" t="s">
        <v>261</v>
      </c>
      <c r="B222" s="15"/>
      <c r="C222" s="16"/>
      <c r="D222" s="16"/>
      <c r="E222" s="39" t="s">
        <v>262</v>
      </c>
      <c r="F222" s="40"/>
      <c r="G222" s="48" t="s">
        <v>92</v>
      </c>
      <c r="H222" s="133">
        <v>5</v>
      </c>
      <c r="I222" s="133">
        <v>0</v>
      </c>
      <c r="J222" s="133"/>
      <c r="K222" s="133">
        <f t="shared" ref="K222:K228" si="83">H222*I222</f>
        <v>0</v>
      </c>
      <c r="L222" s="133"/>
      <c r="M222" s="136">
        <f t="shared" ref="M222:M228" si="84">K222+L222</f>
        <v>0</v>
      </c>
    </row>
    <row r="223" spans="1:13" s="13" customFormat="1">
      <c r="A223" s="48" t="s">
        <v>263</v>
      </c>
      <c r="B223" s="15"/>
      <c r="C223" s="16"/>
      <c r="D223" s="16"/>
      <c r="E223" s="39" t="s">
        <v>264</v>
      </c>
      <c r="F223" s="40"/>
      <c r="G223" s="48" t="s">
        <v>92</v>
      </c>
      <c r="H223" s="133">
        <v>1</v>
      </c>
      <c r="I223" s="133">
        <v>0</v>
      </c>
      <c r="J223" s="133"/>
      <c r="K223" s="133">
        <f t="shared" ref="K223" si="85">H223*I223</f>
        <v>0</v>
      </c>
      <c r="L223" s="133"/>
      <c r="M223" s="136">
        <f t="shared" ref="M223" si="86">K223+L223</f>
        <v>0</v>
      </c>
    </row>
    <row r="224" spans="1:13" s="13" customFormat="1">
      <c r="A224" s="48" t="s">
        <v>265</v>
      </c>
      <c r="B224" s="15"/>
      <c r="C224" s="16"/>
      <c r="D224" s="16"/>
      <c r="E224" s="39" t="s">
        <v>266</v>
      </c>
      <c r="F224" s="40"/>
      <c r="G224" s="48" t="s">
        <v>92</v>
      </c>
      <c r="H224" s="133">
        <v>1</v>
      </c>
      <c r="I224" s="133">
        <v>0</v>
      </c>
      <c r="J224" s="133"/>
      <c r="K224" s="133">
        <f t="shared" si="83"/>
        <v>0</v>
      </c>
      <c r="L224" s="133"/>
      <c r="M224" s="136">
        <f t="shared" si="84"/>
        <v>0</v>
      </c>
    </row>
    <row r="225" spans="1:13" s="13" customFormat="1">
      <c r="A225" s="48" t="s">
        <v>267</v>
      </c>
      <c r="B225" s="15"/>
      <c r="C225" s="16"/>
      <c r="D225" s="16"/>
      <c r="E225" s="39" t="s">
        <v>268</v>
      </c>
      <c r="F225" s="40"/>
      <c r="G225" s="48" t="s">
        <v>269</v>
      </c>
      <c r="H225" s="133">
        <v>80</v>
      </c>
      <c r="I225" s="133">
        <v>0</v>
      </c>
      <c r="J225" s="133"/>
      <c r="K225" s="133">
        <f t="shared" si="83"/>
        <v>0</v>
      </c>
      <c r="L225" s="133"/>
      <c r="M225" s="136">
        <f t="shared" si="84"/>
        <v>0</v>
      </c>
    </row>
    <row r="226" spans="1:13" s="13" customFormat="1">
      <c r="A226" s="48" t="s">
        <v>270</v>
      </c>
      <c r="B226" s="15"/>
      <c r="C226" s="16"/>
      <c r="D226" s="16"/>
      <c r="E226" s="39" t="s">
        <v>271</v>
      </c>
      <c r="F226" s="40"/>
      <c r="G226" s="48" t="s">
        <v>272</v>
      </c>
      <c r="H226" s="133">
        <v>1</v>
      </c>
      <c r="I226" s="133">
        <v>0</v>
      </c>
      <c r="J226" s="133"/>
      <c r="K226" s="133">
        <f t="shared" si="83"/>
        <v>0</v>
      </c>
      <c r="L226" s="133"/>
      <c r="M226" s="136">
        <f t="shared" si="84"/>
        <v>0</v>
      </c>
    </row>
    <row r="227" spans="1:13" s="13" customFormat="1">
      <c r="A227" s="48" t="s">
        <v>273</v>
      </c>
      <c r="B227" s="15"/>
      <c r="C227" s="16"/>
      <c r="D227" s="16"/>
      <c r="E227" s="39" t="s">
        <v>274</v>
      </c>
      <c r="F227" s="40"/>
      <c r="G227" s="48" t="s">
        <v>92</v>
      </c>
      <c r="H227" s="133">
        <v>4</v>
      </c>
      <c r="I227" s="133">
        <v>0</v>
      </c>
      <c r="J227" s="133"/>
      <c r="K227" s="133">
        <f t="shared" si="83"/>
        <v>0</v>
      </c>
      <c r="L227" s="133"/>
      <c r="M227" s="136">
        <f t="shared" si="84"/>
        <v>0</v>
      </c>
    </row>
    <row r="228" spans="1:13" s="13" customFormat="1">
      <c r="A228" s="48" t="s">
        <v>275</v>
      </c>
      <c r="B228" s="15"/>
      <c r="C228" s="16"/>
      <c r="D228" s="16"/>
      <c r="E228" s="39" t="s">
        <v>276</v>
      </c>
      <c r="F228" s="40"/>
      <c r="G228" s="48" t="s">
        <v>92</v>
      </c>
      <c r="H228" s="133">
        <v>8</v>
      </c>
      <c r="I228" s="133">
        <v>0</v>
      </c>
      <c r="J228" s="133"/>
      <c r="K228" s="133">
        <f t="shared" si="83"/>
        <v>0</v>
      </c>
      <c r="L228" s="133"/>
      <c r="M228" s="136">
        <f t="shared" si="84"/>
        <v>0</v>
      </c>
    </row>
    <row r="229" spans="1:13" ht="12" customHeight="1">
      <c r="G229" s="48"/>
      <c r="H229" s="133"/>
      <c r="I229" s="133"/>
      <c r="J229" s="133"/>
      <c r="K229" s="133"/>
      <c r="L229" s="133"/>
      <c r="M229" s="134"/>
    </row>
    <row r="230" spans="1:13" s="11" customFormat="1" ht="12" customHeight="1">
      <c r="A230" s="37" t="s">
        <v>277</v>
      </c>
      <c r="B230" s="34" t="s">
        <v>278</v>
      </c>
      <c r="C230" s="22"/>
      <c r="D230" s="22"/>
      <c r="E230" s="35"/>
      <c r="F230" s="20"/>
      <c r="G230" s="36"/>
      <c r="H230" s="135"/>
      <c r="I230" s="135"/>
      <c r="J230" s="135"/>
      <c r="K230" s="135"/>
      <c r="L230" s="135"/>
      <c r="M230" s="134"/>
    </row>
    <row r="231" spans="1:13" s="13" customFormat="1" ht="51">
      <c r="A231" s="48" t="s">
        <v>261</v>
      </c>
      <c r="B231" s="38"/>
      <c r="C231" s="16"/>
      <c r="D231" s="16"/>
      <c r="E231" s="39" t="s">
        <v>279</v>
      </c>
      <c r="F231" s="40"/>
      <c r="G231" s="48" t="s">
        <v>92</v>
      </c>
      <c r="H231" s="133">
        <v>1</v>
      </c>
      <c r="I231" s="133">
        <v>0</v>
      </c>
      <c r="J231" s="133">
        <v>0</v>
      </c>
      <c r="K231" s="133">
        <f>H231*I231</f>
        <v>0</v>
      </c>
      <c r="L231" s="133">
        <f>H231*J231</f>
        <v>0</v>
      </c>
      <c r="M231" s="136">
        <f>K231+L231</f>
        <v>0</v>
      </c>
    </row>
    <row r="232" spans="1:13" ht="12" customHeight="1">
      <c r="G232" s="48"/>
      <c r="H232" s="133"/>
      <c r="I232" s="133"/>
      <c r="J232" s="133"/>
      <c r="K232" s="133"/>
      <c r="L232" s="133"/>
      <c r="M232" s="134"/>
    </row>
    <row r="233" spans="1:13" s="11" customFormat="1" ht="12" customHeight="1">
      <c r="A233" s="37" t="s">
        <v>280</v>
      </c>
      <c r="B233" s="34" t="s">
        <v>281</v>
      </c>
      <c r="C233" s="22"/>
      <c r="D233" s="22"/>
      <c r="E233" s="35"/>
      <c r="F233" s="20"/>
      <c r="G233" s="36"/>
      <c r="H233" s="135"/>
      <c r="I233" s="135"/>
      <c r="J233" s="135"/>
      <c r="K233" s="135"/>
      <c r="L233" s="135"/>
      <c r="M233" s="134"/>
    </row>
    <row r="234" spans="1:13" s="13" customFormat="1" ht="38.25">
      <c r="A234" s="48"/>
      <c r="B234" s="38"/>
      <c r="C234" s="16"/>
      <c r="D234" s="16"/>
      <c r="E234" s="39" t="s">
        <v>282</v>
      </c>
      <c r="F234" s="40"/>
      <c r="G234" s="48" t="s">
        <v>92</v>
      </c>
      <c r="H234" s="133">
        <v>1</v>
      </c>
      <c r="I234" s="133"/>
      <c r="J234" s="133">
        <v>0</v>
      </c>
      <c r="K234" s="133">
        <f>H234*I234</f>
        <v>0</v>
      </c>
      <c r="L234" s="133">
        <f>H234*J234</f>
        <v>0</v>
      </c>
      <c r="M234" s="136">
        <f>K234+L234</f>
        <v>0</v>
      </c>
    </row>
    <row r="235" spans="1:13" s="13" customFormat="1">
      <c r="A235" s="48" t="s">
        <v>283</v>
      </c>
      <c r="B235" s="15"/>
      <c r="C235" s="16"/>
      <c r="D235" s="16"/>
      <c r="E235" s="39" t="s">
        <v>262</v>
      </c>
      <c r="F235" s="40"/>
      <c r="G235" s="48" t="s">
        <v>92</v>
      </c>
      <c r="H235" s="133">
        <v>5</v>
      </c>
      <c r="I235" s="133">
        <v>0</v>
      </c>
      <c r="J235" s="133"/>
      <c r="K235" s="133">
        <f t="shared" ref="K235:K242" si="87">H235*I235</f>
        <v>0</v>
      </c>
      <c r="L235" s="133"/>
      <c r="M235" s="136">
        <f t="shared" ref="M235:M242" si="88">K235+L235</f>
        <v>0</v>
      </c>
    </row>
    <row r="236" spans="1:13" s="13" customFormat="1">
      <c r="A236" s="48" t="s">
        <v>284</v>
      </c>
      <c r="B236" s="15"/>
      <c r="C236" s="16"/>
      <c r="D236" s="16"/>
      <c r="E236" s="39" t="s">
        <v>285</v>
      </c>
      <c r="F236" s="40"/>
      <c r="G236" s="48" t="s">
        <v>92</v>
      </c>
      <c r="H236" s="133">
        <v>2</v>
      </c>
      <c r="I236" s="133">
        <v>0</v>
      </c>
      <c r="J236" s="133"/>
      <c r="K236" s="133">
        <f t="shared" si="87"/>
        <v>0</v>
      </c>
      <c r="L236" s="133"/>
      <c r="M236" s="136">
        <f t="shared" si="88"/>
        <v>0</v>
      </c>
    </row>
    <row r="237" spans="1:13" s="13" customFormat="1">
      <c r="A237" s="48" t="s">
        <v>286</v>
      </c>
      <c r="B237" s="15"/>
      <c r="C237" s="16"/>
      <c r="D237" s="16"/>
      <c r="E237" s="39" t="s">
        <v>268</v>
      </c>
      <c r="F237" s="40"/>
      <c r="G237" s="48" t="s">
        <v>269</v>
      </c>
      <c r="H237" s="133">
        <v>100</v>
      </c>
      <c r="I237" s="133">
        <v>0</v>
      </c>
      <c r="J237" s="133"/>
      <c r="K237" s="133">
        <f t="shared" si="87"/>
        <v>0</v>
      </c>
      <c r="L237" s="133"/>
      <c r="M237" s="136">
        <f t="shared" si="88"/>
        <v>0</v>
      </c>
    </row>
    <row r="238" spans="1:13" s="13" customFormat="1">
      <c r="A238" s="48" t="s">
        <v>287</v>
      </c>
      <c r="B238" s="15"/>
      <c r="C238" s="16"/>
      <c r="D238" s="16"/>
      <c r="E238" s="39" t="s">
        <v>288</v>
      </c>
      <c r="F238" s="40"/>
      <c r="G238" s="48" t="s">
        <v>92</v>
      </c>
      <c r="H238" s="133">
        <v>9</v>
      </c>
      <c r="I238" s="133">
        <v>0</v>
      </c>
      <c r="J238" s="133"/>
      <c r="K238" s="133">
        <f t="shared" si="87"/>
        <v>0</v>
      </c>
      <c r="L238" s="133"/>
      <c r="M238" s="136">
        <f t="shared" si="88"/>
        <v>0</v>
      </c>
    </row>
    <row r="239" spans="1:13" s="13" customFormat="1">
      <c r="A239" s="48" t="s">
        <v>289</v>
      </c>
      <c r="B239" s="15"/>
      <c r="C239" s="16"/>
      <c r="D239" s="16"/>
      <c r="E239" s="39" t="s">
        <v>290</v>
      </c>
      <c r="F239" s="40"/>
      <c r="G239" s="48" t="s">
        <v>92</v>
      </c>
      <c r="H239" s="133">
        <v>3</v>
      </c>
      <c r="I239" s="133">
        <v>0</v>
      </c>
      <c r="J239" s="133"/>
      <c r="K239" s="133">
        <f>H239*I239</f>
        <v>0</v>
      </c>
      <c r="L239" s="133"/>
      <c r="M239" s="136">
        <f>K239+L239</f>
        <v>0</v>
      </c>
    </row>
    <row r="240" spans="1:13" s="13" customFormat="1">
      <c r="A240" s="48" t="s">
        <v>291</v>
      </c>
      <c r="B240" s="15"/>
      <c r="C240" s="16"/>
      <c r="D240" s="16"/>
      <c r="E240" s="39" t="s">
        <v>271</v>
      </c>
      <c r="F240" s="40"/>
      <c r="G240" s="48" t="s">
        <v>272</v>
      </c>
      <c r="H240" s="133">
        <v>1</v>
      </c>
      <c r="I240" s="133">
        <v>0</v>
      </c>
      <c r="J240" s="133"/>
      <c r="K240" s="133">
        <f t="shared" si="87"/>
        <v>0</v>
      </c>
      <c r="L240" s="133"/>
      <c r="M240" s="136">
        <f t="shared" si="88"/>
        <v>0</v>
      </c>
    </row>
    <row r="241" spans="1:13" s="13" customFormat="1">
      <c r="A241" s="48" t="s">
        <v>292</v>
      </c>
      <c r="B241" s="15"/>
      <c r="C241" s="16"/>
      <c r="D241" s="16"/>
      <c r="E241" s="39" t="s">
        <v>293</v>
      </c>
      <c r="F241" s="40"/>
      <c r="G241" s="48" t="s">
        <v>92</v>
      </c>
      <c r="H241" s="133">
        <v>6</v>
      </c>
      <c r="I241" s="133">
        <v>0</v>
      </c>
      <c r="J241" s="133"/>
      <c r="K241" s="133">
        <f t="shared" si="87"/>
        <v>0</v>
      </c>
      <c r="L241" s="133"/>
      <c r="M241" s="136">
        <f t="shared" si="88"/>
        <v>0</v>
      </c>
    </row>
    <row r="242" spans="1:13" s="13" customFormat="1">
      <c r="A242" s="48" t="s">
        <v>294</v>
      </c>
      <c r="B242" s="15"/>
      <c r="C242" s="16"/>
      <c r="D242" s="16"/>
      <c r="E242" s="39" t="s">
        <v>295</v>
      </c>
      <c r="F242" s="40"/>
      <c r="G242" s="48" t="s">
        <v>92</v>
      </c>
      <c r="H242" s="133">
        <v>32</v>
      </c>
      <c r="I242" s="133">
        <v>0</v>
      </c>
      <c r="J242" s="133"/>
      <c r="K242" s="133">
        <f t="shared" si="87"/>
        <v>0</v>
      </c>
      <c r="L242" s="133"/>
      <c r="M242" s="136">
        <f t="shared" si="88"/>
        <v>0</v>
      </c>
    </row>
    <row r="243" spans="1:13" ht="12" customHeight="1">
      <c r="G243" s="48"/>
      <c r="H243" s="133"/>
      <c r="I243" s="133"/>
      <c r="J243" s="133"/>
      <c r="K243" s="133"/>
      <c r="L243" s="133"/>
      <c r="M243" s="134"/>
    </row>
    <row r="244" spans="1:13" s="11" customFormat="1" ht="12" customHeight="1">
      <c r="A244" s="37" t="s">
        <v>296</v>
      </c>
      <c r="B244" s="34" t="s">
        <v>297</v>
      </c>
      <c r="C244" s="22"/>
      <c r="D244" s="22"/>
      <c r="E244" s="35"/>
      <c r="F244" s="20"/>
      <c r="G244" s="36"/>
      <c r="H244" s="135"/>
      <c r="I244" s="135"/>
      <c r="J244" s="135"/>
      <c r="K244" s="135"/>
      <c r="L244" s="135"/>
      <c r="M244" s="134"/>
    </row>
    <row r="245" spans="1:13" s="13" customFormat="1" ht="38.25">
      <c r="A245" s="48" t="s">
        <v>298</v>
      </c>
      <c r="B245" s="38"/>
      <c r="C245" s="16"/>
      <c r="D245" s="16"/>
      <c r="E245" s="39" t="s">
        <v>299</v>
      </c>
      <c r="F245" s="40"/>
      <c r="G245" s="48" t="s">
        <v>92</v>
      </c>
      <c r="H245" s="133">
        <v>13</v>
      </c>
      <c r="I245" s="133">
        <v>0</v>
      </c>
      <c r="J245" s="133">
        <v>0</v>
      </c>
      <c r="K245" s="133">
        <f>H245*I245</f>
        <v>0</v>
      </c>
      <c r="L245" s="133">
        <f>H245*J245</f>
        <v>0</v>
      </c>
      <c r="M245" s="136">
        <f>K245+L245</f>
        <v>0</v>
      </c>
    </row>
    <row r="246" spans="1:13" ht="12" customHeight="1">
      <c r="G246" s="48"/>
      <c r="H246" s="133"/>
      <c r="I246" s="133"/>
      <c r="J246" s="133"/>
      <c r="K246" s="133"/>
      <c r="L246" s="133"/>
      <c r="M246" s="134"/>
    </row>
    <row r="247" spans="1:13" s="11" customFormat="1" ht="12" customHeight="1">
      <c r="A247" s="37" t="s">
        <v>300</v>
      </c>
      <c r="B247" s="34" t="s">
        <v>301</v>
      </c>
      <c r="C247" s="22"/>
      <c r="D247" s="22"/>
      <c r="E247" s="35"/>
      <c r="F247" s="20"/>
      <c r="G247" s="36"/>
      <c r="H247" s="135"/>
      <c r="I247" s="135"/>
      <c r="J247" s="135"/>
      <c r="K247" s="135"/>
      <c r="L247" s="135"/>
      <c r="M247" s="134"/>
    </row>
    <row r="248" spans="1:13" s="13" customFormat="1" ht="38.25">
      <c r="A248" s="48" t="s">
        <v>302</v>
      </c>
      <c r="B248" s="38"/>
      <c r="C248" s="16"/>
      <c r="D248" s="16"/>
      <c r="E248" s="39" t="s">
        <v>303</v>
      </c>
      <c r="F248" s="40"/>
      <c r="G248" s="48" t="s">
        <v>92</v>
      </c>
      <c r="H248" s="133">
        <v>1</v>
      </c>
      <c r="I248" s="133">
        <v>0</v>
      </c>
      <c r="J248" s="133">
        <v>0</v>
      </c>
      <c r="K248" s="133">
        <f>H248*I248</f>
        <v>0</v>
      </c>
      <c r="L248" s="133">
        <f>H248*J248</f>
        <v>0</v>
      </c>
      <c r="M248" s="136">
        <f>K248+L248</f>
        <v>0</v>
      </c>
    </row>
    <row r="249" spans="1:13" ht="12" customHeight="1">
      <c r="G249" s="48"/>
      <c r="H249" s="133"/>
      <c r="I249" s="133"/>
      <c r="J249" s="133"/>
      <c r="K249" s="133"/>
      <c r="L249" s="133"/>
      <c r="M249" s="134"/>
    </row>
    <row r="250" spans="1:13" s="11" customFormat="1" ht="12" customHeight="1">
      <c r="A250" s="37" t="s">
        <v>304</v>
      </c>
      <c r="B250" s="34" t="s">
        <v>305</v>
      </c>
      <c r="C250" s="22"/>
      <c r="D250" s="22"/>
      <c r="E250" s="35"/>
      <c r="F250" s="20"/>
      <c r="G250" s="36"/>
      <c r="H250" s="135"/>
      <c r="I250" s="135"/>
      <c r="J250" s="135"/>
      <c r="K250" s="135"/>
      <c r="L250" s="135"/>
      <c r="M250" s="134"/>
    </row>
    <row r="251" spans="1:13" s="13" customFormat="1" ht="38.25">
      <c r="A251" s="48" t="s">
        <v>306</v>
      </c>
      <c r="B251" s="38"/>
      <c r="C251" s="16"/>
      <c r="D251" s="16"/>
      <c r="E251" s="39" t="s">
        <v>307</v>
      </c>
      <c r="F251" s="40"/>
      <c r="G251" s="48" t="s">
        <v>92</v>
      </c>
      <c r="H251" s="133">
        <v>1</v>
      </c>
      <c r="I251" s="133">
        <v>0</v>
      </c>
      <c r="J251" s="133">
        <v>0</v>
      </c>
      <c r="K251" s="133">
        <f>H251*I251</f>
        <v>0</v>
      </c>
      <c r="L251" s="133">
        <f>H251*J251</f>
        <v>0</v>
      </c>
      <c r="M251" s="136">
        <f>K251+L251</f>
        <v>0</v>
      </c>
    </row>
    <row r="252" spans="1:13" ht="12" customHeight="1">
      <c r="G252" s="48"/>
      <c r="H252" s="133"/>
      <c r="I252" s="133"/>
      <c r="J252" s="133"/>
      <c r="K252" s="133"/>
      <c r="L252" s="133"/>
      <c r="M252" s="134"/>
    </row>
    <row r="253" spans="1:13" s="11" customFormat="1" ht="12" customHeight="1">
      <c r="A253" s="37" t="s">
        <v>308</v>
      </c>
      <c r="B253" s="34" t="s">
        <v>309</v>
      </c>
      <c r="C253" s="22"/>
      <c r="D253" s="22"/>
      <c r="E253" s="35"/>
      <c r="F253" s="20"/>
      <c r="G253" s="36"/>
      <c r="H253" s="135"/>
      <c r="I253" s="135"/>
      <c r="J253" s="135"/>
      <c r="K253" s="135"/>
      <c r="L253" s="135"/>
      <c r="M253" s="134"/>
    </row>
    <row r="254" spans="1:13" s="13" customFormat="1" ht="38.25">
      <c r="A254" s="48" t="s">
        <v>310</v>
      </c>
      <c r="B254" s="38"/>
      <c r="C254" s="16"/>
      <c r="D254" s="16"/>
      <c r="E254" s="39" t="s">
        <v>311</v>
      </c>
      <c r="F254" s="40"/>
      <c r="G254" s="48" t="s">
        <v>92</v>
      </c>
      <c r="H254" s="133">
        <v>1</v>
      </c>
      <c r="I254" s="133"/>
      <c r="J254" s="133">
        <v>0</v>
      </c>
      <c r="K254" s="133">
        <f>H254*I254</f>
        <v>0</v>
      </c>
      <c r="L254" s="133">
        <f>H254*J254</f>
        <v>0</v>
      </c>
      <c r="M254" s="136">
        <f>K254+L254</f>
        <v>0</v>
      </c>
    </row>
    <row r="255" spans="1:13" s="13" customFormat="1">
      <c r="A255" s="48" t="s">
        <v>312</v>
      </c>
      <c r="B255" s="15"/>
      <c r="C255" s="16"/>
      <c r="D255" s="16"/>
      <c r="E255" s="39" t="s">
        <v>262</v>
      </c>
      <c r="F255" s="40"/>
      <c r="G255" s="48" t="s">
        <v>92</v>
      </c>
      <c r="H255" s="133">
        <v>6</v>
      </c>
      <c r="I255" s="133">
        <v>0</v>
      </c>
      <c r="J255" s="133"/>
      <c r="K255" s="133">
        <f t="shared" ref="K255:K264" si="89">H255*I255</f>
        <v>0</v>
      </c>
      <c r="L255" s="133"/>
      <c r="M255" s="136">
        <f t="shared" ref="M255:M264" si="90">K255+L255</f>
        <v>0</v>
      </c>
    </row>
    <row r="256" spans="1:13" s="13" customFormat="1">
      <c r="A256" s="48" t="s">
        <v>313</v>
      </c>
      <c r="B256" s="15"/>
      <c r="C256" s="16"/>
      <c r="D256" s="16"/>
      <c r="E256" s="39" t="s">
        <v>285</v>
      </c>
      <c r="F256" s="40"/>
      <c r="G256" s="48" t="s">
        <v>92</v>
      </c>
      <c r="H256" s="133">
        <v>2</v>
      </c>
      <c r="I256" s="133">
        <v>0</v>
      </c>
      <c r="J256" s="133"/>
      <c r="K256" s="133">
        <f t="shared" si="89"/>
        <v>0</v>
      </c>
      <c r="L256" s="133"/>
      <c r="M256" s="136">
        <f t="shared" si="90"/>
        <v>0</v>
      </c>
    </row>
    <row r="257" spans="1:13" s="13" customFormat="1">
      <c r="A257" s="48" t="s">
        <v>314</v>
      </c>
      <c r="B257" s="15"/>
      <c r="C257" s="16"/>
      <c r="D257" s="16"/>
      <c r="E257" s="39" t="s">
        <v>268</v>
      </c>
      <c r="F257" s="40"/>
      <c r="G257" s="48" t="s">
        <v>269</v>
      </c>
      <c r="H257" s="133">
        <v>80</v>
      </c>
      <c r="I257" s="133">
        <v>0</v>
      </c>
      <c r="J257" s="133"/>
      <c r="K257" s="133">
        <f t="shared" si="89"/>
        <v>0</v>
      </c>
      <c r="L257" s="133"/>
      <c r="M257" s="136">
        <f t="shared" si="90"/>
        <v>0</v>
      </c>
    </row>
    <row r="258" spans="1:13" s="13" customFormat="1">
      <c r="A258" s="48" t="s">
        <v>315</v>
      </c>
      <c r="B258" s="15"/>
      <c r="C258" s="16"/>
      <c r="D258" s="16"/>
      <c r="E258" s="39" t="s">
        <v>271</v>
      </c>
      <c r="F258" s="40"/>
      <c r="G258" s="48" t="s">
        <v>272</v>
      </c>
      <c r="H258" s="133">
        <v>1</v>
      </c>
      <c r="I258" s="133">
        <v>0</v>
      </c>
      <c r="J258" s="133"/>
      <c r="K258" s="133">
        <f t="shared" si="89"/>
        <v>0</v>
      </c>
      <c r="L258" s="133"/>
      <c r="M258" s="136">
        <f t="shared" si="90"/>
        <v>0</v>
      </c>
    </row>
    <row r="259" spans="1:13" s="13" customFormat="1">
      <c r="A259" s="48" t="s">
        <v>316</v>
      </c>
      <c r="B259" s="15"/>
      <c r="C259" s="16"/>
      <c r="D259" s="16"/>
      <c r="E259" s="39" t="s">
        <v>288</v>
      </c>
      <c r="F259" s="40"/>
      <c r="G259" s="48" t="s">
        <v>92</v>
      </c>
      <c r="H259" s="133">
        <v>10</v>
      </c>
      <c r="I259" s="133">
        <v>0</v>
      </c>
      <c r="J259" s="133"/>
      <c r="K259" s="133">
        <f t="shared" si="89"/>
        <v>0</v>
      </c>
      <c r="L259" s="133"/>
      <c r="M259" s="136">
        <f t="shared" si="90"/>
        <v>0</v>
      </c>
    </row>
    <row r="260" spans="1:13" s="13" customFormat="1">
      <c r="A260" s="48" t="s">
        <v>317</v>
      </c>
      <c r="B260" s="15"/>
      <c r="C260" s="16"/>
      <c r="D260" s="16"/>
      <c r="E260" s="39" t="s">
        <v>290</v>
      </c>
      <c r="F260" s="40"/>
      <c r="G260" s="48" t="s">
        <v>92</v>
      </c>
      <c r="H260" s="133">
        <v>5</v>
      </c>
      <c r="I260" s="133">
        <v>0</v>
      </c>
      <c r="J260" s="133"/>
      <c r="K260" s="133">
        <f t="shared" si="89"/>
        <v>0</v>
      </c>
      <c r="L260" s="133"/>
      <c r="M260" s="136">
        <f t="shared" si="90"/>
        <v>0</v>
      </c>
    </row>
    <row r="261" spans="1:13" s="13" customFormat="1">
      <c r="A261" s="48" t="s">
        <v>318</v>
      </c>
      <c r="B261" s="15"/>
      <c r="C261" s="16"/>
      <c r="D261" s="16"/>
      <c r="E261" s="39" t="s">
        <v>293</v>
      </c>
      <c r="F261" s="40"/>
      <c r="G261" s="48" t="s">
        <v>92</v>
      </c>
      <c r="H261" s="133">
        <v>10</v>
      </c>
      <c r="I261" s="133">
        <v>0</v>
      </c>
      <c r="J261" s="133"/>
      <c r="K261" s="133">
        <f t="shared" si="89"/>
        <v>0</v>
      </c>
      <c r="L261" s="133"/>
      <c r="M261" s="136">
        <f t="shared" si="90"/>
        <v>0</v>
      </c>
    </row>
    <row r="262" spans="1:13" s="13" customFormat="1">
      <c r="A262" s="48" t="s">
        <v>319</v>
      </c>
      <c r="B262" s="15"/>
      <c r="C262" s="16"/>
      <c r="D262" s="16"/>
      <c r="E262" s="39" t="s">
        <v>320</v>
      </c>
      <c r="F262" s="40"/>
      <c r="G262" s="48" t="s">
        <v>92</v>
      </c>
      <c r="H262" s="133">
        <v>1</v>
      </c>
      <c r="I262" s="133">
        <v>0</v>
      </c>
      <c r="J262" s="133"/>
      <c r="K262" s="133">
        <f t="shared" si="89"/>
        <v>0</v>
      </c>
      <c r="L262" s="133"/>
      <c r="M262" s="136">
        <f t="shared" si="90"/>
        <v>0</v>
      </c>
    </row>
    <row r="263" spans="1:13" s="13" customFormat="1">
      <c r="A263" s="48" t="s">
        <v>321</v>
      </c>
      <c r="B263" s="15"/>
      <c r="C263" s="16"/>
      <c r="D263" s="16"/>
      <c r="E263" s="39" t="s">
        <v>322</v>
      </c>
      <c r="F263" s="40"/>
      <c r="G263" s="48" t="s">
        <v>92</v>
      </c>
      <c r="H263" s="133">
        <v>1</v>
      </c>
      <c r="I263" s="133">
        <v>0</v>
      </c>
      <c r="J263" s="133"/>
      <c r="K263" s="133">
        <f t="shared" ref="K263" si="91">H263*I263</f>
        <v>0</v>
      </c>
      <c r="L263" s="133">
        <f>H263*J263</f>
        <v>0</v>
      </c>
      <c r="M263" s="136">
        <f t="shared" ref="M263" si="92">K263+L263</f>
        <v>0</v>
      </c>
    </row>
    <row r="264" spans="1:13" s="13" customFormat="1">
      <c r="A264" s="48" t="s">
        <v>323</v>
      </c>
      <c r="B264" s="15"/>
      <c r="C264" s="16"/>
      <c r="D264" s="16"/>
      <c r="E264" s="39" t="s">
        <v>324</v>
      </c>
      <c r="F264" s="40"/>
      <c r="G264" s="48" t="s">
        <v>325</v>
      </c>
      <c r="H264" s="133">
        <v>1.5</v>
      </c>
      <c r="I264" s="133">
        <v>0</v>
      </c>
      <c r="J264" s="133"/>
      <c r="K264" s="133">
        <f t="shared" si="89"/>
        <v>0</v>
      </c>
      <c r="L264" s="133">
        <f>H264*J264</f>
        <v>0</v>
      </c>
      <c r="M264" s="136">
        <f t="shared" si="90"/>
        <v>0</v>
      </c>
    </row>
    <row r="265" spans="1:13" ht="12" customHeight="1">
      <c r="G265" s="48"/>
      <c r="H265" s="133"/>
      <c r="I265" s="133"/>
      <c r="J265" s="133"/>
      <c r="K265" s="133"/>
      <c r="L265" s="133"/>
      <c r="M265" s="134"/>
    </row>
    <row r="266" spans="1:13" s="11" customFormat="1" ht="12" customHeight="1">
      <c r="A266" s="37" t="s">
        <v>326</v>
      </c>
      <c r="B266" s="34" t="s">
        <v>327</v>
      </c>
      <c r="C266" s="22"/>
      <c r="D266" s="22"/>
      <c r="E266" s="35"/>
      <c r="F266" s="20"/>
      <c r="G266" s="36"/>
      <c r="H266" s="135"/>
      <c r="I266" s="135"/>
      <c r="J266" s="135"/>
      <c r="K266" s="135"/>
      <c r="L266" s="135"/>
      <c r="M266" s="134"/>
    </row>
    <row r="267" spans="1:13" s="13" customFormat="1" ht="38.25">
      <c r="A267" s="48" t="s">
        <v>328</v>
      </c>
      <c r="B267" s="38"/>
      <c r="C267" s="16"/>
      <c r="D267" s="16"/>
      <c r="E267" s="39" t="s">
        <v>329</v>
      </c>
      <c r="F267" s="40"/>
      <c r="G267" s="48" t="s">
        <v>92</v>
      </c>
      <c r="H267" s="133">
        <v>1</v>
      </c>
      <c r="I267" s="133">
        <v>0</v>
      </c>
      <c r="J267" s="133">
        <v>0</v>
      </c>
      <c r="K267" s="133">
        <f>H267*I267</f>
        <v>0</v>
      </c>
      <c r="L267" s="133">
        <f>H267*J267</f>
        <v>0</v>
      </c>
      <c r="M267" s="136">
        <f>K267+L267</f>
        <v>0</v>
      </c>
    </row>
    <row r="268" spans="1:13" ht="12" customHeight="1">
      <c r="G268" s="48"/>
      <c r="H268" s="133"/>
      <c r="I268" s="133"/>
      <c r="J268" s="133"/>
      <c r="K268" s="133"/>
      <c r="L268" s="133"/>
      <c r="M268" s="134"/>
    </row>
    <row r="269" spans="1:13" s="11" customFormat="1" ht="12" customHeight="1">
      <c r="A269" s="37" t="s">
        <v>330</v>
      </c>
      <c r="B269" s="34" t="s">
        <v>331</v>
      </c>
      <c r="C269" s="22"/>
      <c r="D269" s="22"/>
      <c r="E269" s="35"/>
      <c r="F269" s="20"/>
      <c r="G269" s="36"/>
      <c r="H269" s="135"/>
      <c r="I269" s="135"/>
      <c r="J269" s="135"/>
      <c r="K269" s="135"/>
      <c r="L269" s="135"/>
      <c r="M269" s="134"/>
    </row>
    <row r="270" spans="1:13" s="13" customFormat="1" ht="38.25">
      <c r="A270" s="48" t="s">
        <v>332</v>
      </c>
      <c r="B270" s="38"/>
      <c r="C270" s="16"/>
      <c r="D270" s="16"/>
      <c r="E270" s="39" t="s">
        <v>311</v>
      </c>
      <c r="F270" s="40"/>
      <c r="G270" s="48" t="s">
        <v>92</v>
      </c>
      <c r="H270" s="133">
        <v>1</v>
      </c>
      <c r="I270" s="133"/>
      <c r="J270" s="133">
        <v>0</v>
      </c>
      <c r="K270" s="133">
        <f>H270*I270</f>
        <v>0</v>
      </c>
      <c r="L270" s="133">
        <f>H270*J270</f>
        <v>0</v>
      </c>
      <c r="M270" s="136">
        <f>K270+L270</f>
        <v>0</v>
      </c>
    </row>
    <row r="271" spans="1:13" s="13" customFormat="1">
      <c r="A271" s="48" t="s">
        <v>333</v>
      </c>
      <c r="B271" s="15"/>
      <c r="C271" s="16"/>
      <c r="D271" s="16"/>
      <c r="E271" s="39" t="s">
        <v>262</v>
      </c>
      <c r="F271" s="40"/>
      <c r="G271" s="48" t="s">
        <v>92</v>
      </c>
      <c r="H271" s="133">
        <v>4</v>
      </c>
      <c r="I271" s="133">
        <v>0</v>
      </c>
      <c r="J271" s="133"/>
      <c r="K271" s="133">
        <f t="shared" ref="K271:K282" si="93">H271*I271</f>
        <v>0</v>
      </c>
      <c r="L271" s="133"/>
      <c r="M271" s="136">
        <f t="shared" ref="M271:M282" si="94">K271+L271</f>
        <v>0</v>
      </c>
    </row>
    <row r="272" spans="1:13" s="13" customFormat="1">
      <c r="A272" s="48" t="s">
        <v>334</v>
      </c>
      <c r="B272" s="15"/>
      <c r="C272" s="16"/>
      <c r="D272" s="16"/>
      <c r="E272" s="39" t="s">
        <v>285</v>
      </c>
      <c r="F272" s="40"/>
      <c r="G272" s="48" t="s">
        <v>92</v>
      </c>
      <c r="H272" s="133">
        <v>1</v>
      </c>
      <c r="I272" s="133">
        <v>0</v>
      </c>
      <c r="J272" s="133"/>
      <c r="K272" s="133">
        <f t="shared" si="93"/>
        <v>0</v>
      </c>
      <c r="L272" s="133"/>
      <c r="M272" s="136">
        <f t="shared" si="94"/>
        <v>0</v>
      </c>
    </row>
    <row r="273" spans="1:13" s="13" customFormat="1">
      <c r="A273" s="48" t="s">
        <v>335</v>
      </c>
      <c r="B273" s="15"/>
      <c r="C273" s="16"/>
      <c r="D273" s="16"/>
      <c r="E273" s="39" t="s">
        <v>268</v>
      </c>
      <c r="F273" s="40"/>
      <c r="G273" s="48" t="s">
        <v>269</v>
      </c>
      <c r="H273" s="133">
        <v>40</v>
      </c>
      <c r="I273" s="133">
        <v>0</v>
      </c>
      <c r="J273" s="133"/>
      <c r="K273" s="133">
        <f t="shared" si="93"/>
        <v>0</v>
      </c>
      <c r="L273" s="133"/>
      <c r="M273" s="136">
        <f t="shared" si="94"/>
        <v>0</v>
      </c>
    </row>
    <row r="274" spans="1:13" s="13" customFormat="1">
      <c r="A274" s="48" t="s">
        <v>336</v>
      </c>
      <c r="B274" s="15"/>
      <c r="C274" s="16"/>
      <c r="D274" s="16"/>
      <c r="E274" s="39" t="s">
        <v>271</v>
      </c>
      <c r="F274" s="40"/>
      <c r="G274" s="48" t="s">
        <v>272</v>
      </c>
      <c r="H274" s="133">
        <v>1</v>
      </c>
      <c r="I274" s="133">
        <v>0</v>
      </c>
      <c r="J274" s="133"/>
      <c r="K274" s="133">
        <f t="shared" si="93"/>
        <v>0</v>
      </c>
      <c r="L274" s="133"/>
      <c r="M274" s="136">
        <f t="shared" si="94"/>
        <v>0</v>
      </c>
    </row>
    <row r="275" spans="1:13" s="13" customFormat="1">
      <c r="A275" s="48" t="s">
        <v>337</v>
      </c>
      <c r="B275" s="15"/>
      <c r="C275" s="16"/>
      <c r="D275" s="16"/>
      <c r="E275" s="39" t="s">
        <v>288</v>
      </c>
      <c r="F275" s="40"/>
      <c r="G275" s="48" t="s">
        <v>92</v>
      </c>
      <c r="H275" s="133">
        <v>8</v>
      </c>
      <c r="I275" s="133">
        <v>0</v>
      </c>
      <c r="J275" s="133"/>
      <c r="K275" s="133">
        <f t="shared" si="93"/>
        <v>0</v>
      </c>
      <c r="L275" s="133"/>
      <c r="M275" s="136">
        <f t="shared" si="94"/>
        <v>0</v>
      </c>
    </row>
    <row r="276" spans="1:13" s="13" customFormat="1">
      <c r="A276" s="48" t="s">
        <v>338</v>
      </c>
      <c r="B276" s="15"/>
      <c r="C276" s="16"/>
      <c r="D276" s="16"/>
      <c r="E276" s="39" t="s">
        <v>290</v>
      </c>
      <c r="F276" s="40"/>
      <c r="G276" s="48" t="s">
        <v>92</v>
      </c>
      <c r="H276" s="133">
        <v>4</v>
      </c>
      <c r="I276" s="133">
        <v>0</v>
      </c>
      <c r="J276" s="133"/>
      <c r="K276" s="133">
        <f t="shared" si="93"/>
        <v>0</v>
      </c>
      <c r="L276" s="133"/>
      <c r="M276" s="136">
        <f t="shared" si="94"/>
        <v>0</v>
      </c>
    </row>
    <row r="277" spans="1:13" s="13" customFormat="1">
      <c r="A277" s="48" t="s">
        <v>339</v>
      </c>
      <c r="B277" s="15"/>
      <c r="C277" s="16"/>
      <c r="D277" s="16"/>
      <c r="E277" s="39" t="s">
        <v>293</v>
      </c>
      <c r="F277" s="40"/>
      <c r="G277" s="48" t="s">
        <v>92</v>
      </c>
      <c r="H277" s="133">
        <v>8</v>
      </c>
      <c r="I277" s="133">
        <v>0</v>
      </c>
      <c r="J277" s="133"/>
      <c r="K277" s="133">
        <f t="shared" si="93"/>
        <v>0</v>
      </c>
      <c r="L277" s="133"/>
      <c r="M277" s="136">
        <f t="shared" si="94"/>
        <v>0</v>
      </c>
    </row>
    <row r="278" spans="1:13" s="13" customFormat="1">
      <c r="A278" s="48" t="s">
        <v>340</v>
      </c>
      <c r="B278" s="15"/>
      <c r="C278" s="16"/>
      <c r="D278" s="16"/>
      <c r="E278" s="39" t="s">
        <v>274</v>
      </c>
      <c r="F278" s="40"/>
      <c r="G278" s="48" t="s">
        <v>92</v>
      </c>
      <c r="H278" s="133">
        <v>4</v>
      </c>
      <c r="I278" s="133">
        <v>0</v>
      </c>
      <c r="J278" s="133"/>
      <c r="K278" s="133">
        <f t="shared" si="93"/>
        <v>0</v>
      </c>
      <c r="L278" s="133"/>
      <c r="M278" s="136">
        <f t="shared" si="94"/>
        <v>0</v>
      </c>
    </row>
    <row r="279" spans="1:13" s="13" customFormat="1">
      <c r="A279" s="48" t="s">
        <v>341</v>
      </c>
      <c r="B279" s="15"/>
      <c r="C279" s="16"/>
      <c r="D279" s="16"/>
      <c r="E279" s="39" t="s">
        <v>276</v>
      </c>
      <c r="F279" s="40"/>
      <c r="G279" s="48" t="s">
        <v>92</v>
      </c>
      <c r="H279" s="133">
        <v>8</v>
      </c>
      <c r="I279" s="133">
        <v>0</v>
      </c>
      <c r="J279" s="133"/>
      <c r="K279" s="133">
        <f t="shared" si="93"/>
        <v>0</v>
      </c>
      <c r="L279" s="133"/>
      <c r="M279" s="136">
        <f t="shared" si="94"/>
        <v>0</v>
      </c>
    </row>
    <row r="280" spans="1:13" s="13" customFormat="1">
      <c r="A280" s="48" t="s">
        <v>342</v>
      </c>
      <c r="B280" s="15"/>
      <c r="C280" s="16"/>
      <c r="D280" s="16"/>
      <c r="E280" s="39" t="s">
        <v>320</v>
      </c>
      <c r="F280" s="40"/>
      <c r="G280" s="48" t="s">
        <v>92</v>
      </c>
      <c r="H280" s="133">
        <v>2</v>
      </c>
      <c r="I280" s="133">
        <v>0</v>
      </c>
      <c r="J280" s="133"/>
      <c r="K280" s="133">
        <f t="shared" si="93"/>
        <v>0</v>
      </c>
      <c r="L280" s="133"/>
      <c r="M280" s="136">
        <f t="shared" si="94"/>
        <v>0</v>
      </c>
    </row>
    <row r="281" spans="1:13" s="13" customFormat="1">
      <c r="A281" s="48" t="s">
        <v>343</v>
      </c>
      <c r="B281" s="15"/>
      <c r="C281" s="16"/>
      <c r="D281" s="16"/>
      <c r="E281" s="39" t="s">
        <v>322</v>
      </c>
      <c r="F281" s="40"/>
      <c r="G281" s="48" t="s">
        <v>92</v>
      </c>
      <c r="H281" s="133">
        <v>1</v>
      </c>
      <c r="I281" s="133">
        <v>0</v>
      </c>
      <c r="J281" s="133"/>
      <c r="K281" s="133">
        <f t="shared" si="93"/>
        <v>0</v>
      </c>
      <c r="L281" s="133">
        <f>H281*J281</f>
        <v>0</v>
      </c>
      <c r="M281" s="136">
        <f t="shared" si="94"/>
        <v>0</v>
      </c>
    </row>
    <row r="282" spans="1:13" s="13" customFormat="1">
      <c r="A282" s="48" t="s">
        <v>344</v>
      </c>
      <c r="B282" s="15"/>
      <c r="C282" s="16"/>
      <c r="D282" s="16"/>
      <c r="E282" s="39" t="s">
        <v>324</v>
      </c>
      <c r="F282" s="40"/>
      <c r="G282" s="48" t="s">
        <v>325</v>
      </c>
      <c r="H282" s="133">
        <v>1</v>
      </c>
      <c r="I282" s="133">
        <v>0</v>
      </c>
      <c r="J282" s="133"/>
      <c r="K282" s="133">
        <f t="shared" si="93"/>
        <v>0</v>
      </c>
      <c r="L282" s="133">
        <f>H282*J282</f>
        <v>0</v>
      </c>
      <c r="M282" s="136">
        <f t="shared" si="94"/>
        <v>0</v>
      </c>
    </row>
    <row r="283" spans="1:13" ht="12" customHeight="1">
      <c r="G283" s="48"/>
      <c r="H283" s="133"/>
      <c r="I283" s="133"/>
      <c r="J283" s="133"/>
      <c r="K283" s="133"/>
      <c r="L283" s="133"/>
      <c r="M283" s="134"/>
    </row>
    <row r="284" spans="1:13" s="11" customFormat="1" ht="12" customHeight="1">
      <c r="A284" s="37" t="s">
        <v>345</v>
      </c>
      <c r="B284" s="34" t="s">
        <v>346</v>
      </c>
      <c r="C284" s="22"/>
      <c r="D284" s="22"/>
      <c r="E284" s="35"/>
      <c r="F284" s="20"/>
      <c r="G284" s="36"/>
      <c r="H284" s="135"/>
      <c r="I284" s="135"/>
      <c r="J284" s="135"/>
      <c r="K284" s="135"/>
      <c r="L284" s="135"/>
      <c r="M284" s="134"/>
    </row>
    <row r="285" spans="1:13" s="13" customFormat="1" ht="63.75">
      <c r="A285" s="48" t="s">
        <v>347</v>
      </c>
      <c r="B285" s="38"/>
      <c r="C285" s="16"/>
      <c r="D285" s="16"/>
      <c r="E285" s="39" t="s">
        <v>348</v>
      </c>
      <c r="F285" s="40"/>
      <c r="G285" s="48" t="s">
        <v>92</v>
      </c>
      <c r="H285" s="133">
        <v>1</v>
      </c>
      <c r="I285" s="133"/>
      <c r="J285" s="133">
        <v>0</v>
      </c>
      <c r="K285" s="133">
        <f>H285*I285</f>
        <v>0</v>
      </c>
      <c r="L285" s="133">
        <f>H285*J285</f>
        <v>0</v>
      </c>
      <c r="M285" s="136">
        <f>K285+L285</f>
        <v>0</v>
      </c>
    </row>
    <row r="286" spans="1:13" s="13" customFormat="1">
      <c r="A286" s="48" t="s">
        <v>349</v>
      </c>
      <c r="B286" s="15"/>
      <c r="C286" s="16"/>
      <c r="D286" s="16"/>
      <c r="E286" s="39" t="s">
        <v>262</v>
      </c>
      <c r="F286" s="40"/>
      <c r="G286" s="48" t="s">
        <v>92</v>
      </c>
      <c r="H286" s="133">
        <v>7</v>
      </c>
      <c r="I286" s="133">
        <v>0</v>
      </c>
      <c r="J286" s="133"/>
      <c r="K286" s="133">
        <f t="shared" ref="K286:K289" si="95">H286*I286</f>
        <v>0</v>
      </c>
      <c r="L286" s="133"/>
      <c r="M286" s="136">
        <f t="shared" ref="M286:M289" si="96">K286+L286</f>
        <v>0</v>
      </c>
    </row>
    <row r="287" spans="1:13" s="13" customFormat="1">
      <c r="A287" s="48" t="s">
        <v>350</v>
      </c>
      <c r="B287" s="15"/>
      <c r="C287" s="16"/>
      <c r="D287" s="16"/>
      <c r="E287" s="39" t="s">
        <v>351</v>
      </c>
      <c r="F287" s="40"/>
      <c r="G287" s="48" t="s">
        <v>92</v>
      </c>
      <c r="H287" s="133">
        <v>2</v>
      </c>
      <c r="I287" s="133">
        <v>0</v>
      </c>
      <c r="J287" s="133"/>
      <c r="K287" s="133">
        <f t="shared" si="95"/>
        <v>0</v>
      </c>
      <c r="L287" s="133"/>
      <c r="M287" s="136">
        <f t="shared" si="96"/>
        <v>0</v>
      </c>
    </row>
    <row r="288" spans="1:13" s="13" customFormat="1">
      <c r="A288" s="48" t="s">
        <v>352</v>
      </c>
      <c r="B288" s="15"/>
      <c r="C288" s="16"/>
      <c r="D288" s="16"/>
      <c r="E288" s="39" t="s">
        <v>268</v>
      </c>
      <c r="F288" s="40"/>
      <c r="G288" s="48" t="s">
        <v>269</v>
      </c>
      <c r="H288" s="133">
        <v>75</v>
      </c>
      <c r="I288" s="133">
        <v>0</v>
      </c>
      <c r="J288" s="133"/>
      <c r="K288" s="133">
        <f t="shared" si="95"/>
        <v>0</v>
      </c>
      <c r="L288" s="133"/>
      <c r="M288" s="136">
        <f t="shared" si="96"/>
        <v>0</v>
      </c>
    </row>
    <row r="289" spans="1:13" s="13" customFormat="1">
      <c r="A289" s="48" t="s">
        <v>353</v>
      </c>
      <c r="B289" s="15"/>
      <c r="C289" s="16"/>
      <c r="D289" s="16"/>
      <c r="E289" s="39" t="s">
        <v>271</v>
      </c>
      <c r="F289" s="40"/>
      <c r="G289" s="48" t="s">
        <v>272</v>
      </c>
      <c r="H289" s="133">
        <v>1</v>
      </c>
      <c r="I289" s="133">
        <v>0</v>
      </c>
      <c r="J289" s="133"/>
      <c r="K289" s="133">
        <f t="shared" si="95"/>
        <v>0</v>
      </c>
      <c r="L289" s="133"/>
      <c r="M289" s="136">
        <f t="shared" si="96"/>
        <v>0</v>
      </c>
    </row>
    <row r="290" spans="1:13" ht="12" customHeight="1">
      <c r="G290" s="48"/>
      <c r="H290" s="133"/>
      <c r="I290" s="133"/>
      <c r="J290" s="133"/>
      <c r="K290" s="133"/>
      <c r="L290" s="133"/>
      <c r="M290" s="134"/>
    </row>
    <row r="291" spans="1:13" s="11" customFormat="1" ht="12" customHeight="1">
      <c r="A291" s="37" t="s">
        <v>354</v>
      </c>
      <c r="B291" s="34" t="s">
        <v>355</v>
      </c>
      <c r="C291" s="22"/>
      <c r="D291" s="22"/>
      <c r="E291" s="35"/>
      <c r="F291" s="20"/>
      <c r="G291" s="36"/>
      <c r="H291" s="135"/>
      <c r="I291" s="135"/>
      <c r="J291" s="135"/>
      <c r="K291" s="135"/>
      <c r="L291" s="135"/>
      <c r="M291" s="134"/>
    </row>
    <row r="292" spans="1:13" s="13" customFormat="1" ht="76.5">
      <c r="A292" s="48" t="s">
        <v>356</v>
      </c>
      <c r="B292" s="38"/>
      <c r="C292" s="16"/>
      <c r="D292" s="16"/>
      <c r="E292" s="39" t="s">
        <v>357</v>
      </c>
      <c r="F292" s="40"/>
      <c r="G292" s="48" t="s">
        <v>92</v>
      </c>
      <c r="H292" s="133">
        <v>1</v>
      </c>
      <c r="I292" s="133"/>
      <c r="J292" s="133">
        <v>0</v>
      </c>
      <c r="K292" s="133">
        <f>H292*I292</f>
        <v>0</v>
      </c>
      <c r="L292" s="133">
        <f>H292*J292</f>
        <v>0</v>
      </c>
      <c r="M292" s="136">
        <f>K292+L292</f>
        <v>0</v>
      </c>
    </row>
    <row r="293" spans="1:13" s="13" customFormat="1">
      <c r="A293" s="48" t="s">
        <v>358</v>
      </c>
      <c r="B293" s="15"/>
      <c r="C293" s="16"/>
      <c r="D293" s="16"/>
      <c r="E293" s="39" t="s">
        <v>262</v>
      </c>
      <c r="F293" s="40"/>
      <c r="G293" s="48" t="s">
        <v>92</v>
      </c>
      <c r="H293" s="133">
        <v>3</v>
      </c>
      <c r="I293" s="133">
        <v>0</v>
      </c>
      <c r="J293" s="133"/>
      <c r="K293" s="133">
        <f t="shared" ref="K293:K297" si="97">H293*I293</f>
        <v>0</v>
      </c>
      <c r="L293" s="133"/>
      <c r="M293" s="136">
        <f t="shared" ref="M293:M297" si="98">K293+L293</f>
        <v>0</v>
      </c>
    </row>
    <row r="294" spans="1:13" s="13" customFormat="1">
      <c r="A294" s="48" t="s">
        <v>359</v>
      </c>
      <c r="B294" s="15"/>
      <c r="C294" s="16"/>
      <c r="D294" s="16"/>
      <c r="E294" s="39" t="s">
        <v>268</v>
      </c>
      <c r="F294" s="40"/>
      <c r="G294" s="48" t="s">
        <v>269</v>
      </c>
      <c r="H294" s="133">
        <v>30</v>
      </c>
      <c r="I294" s="133">
        <v>0</v>
      </c>
      <c r="J294" s="133"/>
      <c r="K294" s="133">
        <f t="shared" si="97"/>
        <v>0</v>
      </c>
      <c r="L294" s="133"/>
      <c r="M294" s="136">
        <f t="shared" si="98"/>
        <v>0</v>
      </c>
    </row>
    <row r="295" spans="1:13" s="13" customFormat="1">
      <c r="A295" s="48" t="s">
        <v>360</v>
      </c>
      <c r="B295" s="15"/>
      <c r="C295" s="16"/>
      <c r="D295" s="16"/>
      <c r="E295" s="39" t="s">
        <v>361</v>
      </c>
      <c r="F295" s="40"/>
      <c r="G295" s="48" t="s">
        <v>92</v>
      </c>
      <c r="H295" s="133">
        <v>6</v>
      </c>
      <c r="I295" s="133">
        <v>0</v>
      </c>
      <c r="J295" s="133"/>
      <c r="K295" s="133">
        <f t="shared" si="97"/>
        <v>0</v>
      </c>
      <c r="L295" s="133"/>
      <c r="M295" s="136">
        <f t="shared" si="98"/>
        <v>0</v>
      </c>
    </row>
    <row r="296" spans="1:13" s="13" customFormat="1">
      <c r="A296" s="48" t="s">
        <v>362</v>
      </c>
      <c r="B296" s="15"/>
      <c r="C296" s="16"/>
      <c r="D296" s="16"/>
      <c r="E296" s="39" t="s">
        <v>363</v>
      </c>
      <c r="F296" s="40"/>
      <c r="G296" s="48" t="s">
        <v>92</v>
      </c>
      <c r="H296" s="133">
        <v>3</v>
      </c>
      <c r="I296" s="133">
        <v>0</v>
      </c>
      <c r="J296" s="133"/>
      <c r="K296" s="133">
        <f t="shared" si="97"/>
        <v>0</v>
      </c>
      <c r="L296" s="133"/>
      <c r="M296" s="136">
        <f t="shared" si="98"/>
        <v>0</v>
      </c>
    </row>
    <row r="297" spans="1:13" s="13" customFormat="1">
      <c r="A297" s="48" t="s">
        <v>364</v>
      </c>
      <c r="B297" s="15"/>
      <c r="C297" s="16"/>
      <c r="D297" s="16"/>
      <c r="E297" s="39" t="s">
        <v>271</v>
      </c>
      <c r="F297" s="40"/>
      <c r="G297" s="48" t="s">
        <v>272</v>
      </c>
      <c r="H297" s="133">
        <v>1</v>
      </c>
      <c r="I297" s="133">
        <v>0</v>
      </c>
      <c r="J297" s="133"/>
      <c r="K297" s="133">
        <f t="shared" si="97"/>
        <v>0</v>
      </c>
      <c r="L297" s="133"/>
      <c r="M297" s="136">
        <f t="shared" si="98"/>
        <v>0</v>
      </c>
    </row>
    <row r="298" spans="1:13" ht="12" customHeight="1">
      <c r="G298" s="48"/>
      <c r="H298" s="133"/>
      <c r="I298" s="133"/>
      <c r="J298" s="133"/>
      <c r="K298" s="133"/>
      <c r="L298" s="133"/>
      <c r="M298" s="134"/>
    </row>
    <row r="299" spans="1:13" s="11" customFormat="1" ht="12" customHeight="1">
      <c r="A299" s="37" t="s">
        <v>365</v>
      </c>
      <c r="B299" s="34" t="s">
        <v>366</v>
      </c>
      <c r="C299" s="22"/>
      <c r="D299" s="22"/>
      <c r="E299" s="35"/>
      <c r="F299" s="20"/>
      <c r="G299" s="36"/>
      <c r="H299" s="135"/>
      <c r="I299" s="135"/>
      <c r="J299" s="135"/>
      <c r="K299" s="135"/>
      <c r="L299" s="135"/>
      <c r="M299" s="134"/>
    </row>
    <row r="300" spans="1:13" s="13" customFormat="1" ht="76.5">
      <c r="A300" s="48" t="s">
        <v>367</v>
      </c>
      <c r="B300" s="38"/>
      <c r="C300" s="16"/>
      <c r="D300" s="16"/>
      <c r="E300" s="39" t="s">
        <v>368</v>
      </c>
      <c r="F300" s="40"/>
      <c r="G300" s="48" t="s">
        <v>92</v>
      </c>
      <c r="H300" s="133">
        <v>1</v>
      </c>
      <c r="I300" s="133"/>
      <c r="J300" s="133">
        <v>0</v>
      </c>
      <c r="K300" s="133">
        <f>H300*I300</f>
        <v>0</v>
      </c>
      <c r="L300" s="133">
        <f>H300*J300</f>
        <v>0</v>
      </c>
      <c r="M300" s="136">
        <f>K300+L300</f>
        <v>0</v>
      </c>
    </row>
    <row r="301" spans="1:13" s="13" customFormat="1">
      <c r="A301" s="48" t="s">
        <v>369</v>
      </c>
      <c r="B301" s="15"/>
      <c r="C301" s="16"/>
      <c r="D301" s="16"/>
      <c r="E301" s="39" t="s">
        <v>262</v>
      </c>
      <c r="F301" s="40"/>
      <c r="G301" s="48" t="s">
        <v>92</v>
      </c>
      <c r="H301" s="133">
        <v>3</v>
      </c>
      <c r="I301" s="133">
        <v>0</v>
      </c>
      <c r="J301" s="133"/>
      <c r="K301" s="133">
        <f t="shared" ref="K301:K309" si="99">H301*I301</f>
        <v>0</v>
      </c>
      <c r="L301" s="133"/>
      <c r="M301" s="136">
        <f t="shared" ref="M301:M309" si="100">K301+L301</f>
        <v>0</v>
      </c>
    </row>
    <row r="302" spans="1:13" s="13" customFormat="1">
      <c r="A302" s="48" t="s">
        <v>370</v>
      </c>
      <c r="B302" s="15"/>
      <c r="C302" s="16"/>
      <c r="D302" s="16"/>
      <c r="E302" s="39" t="s">
        <v>268</v>
      </c>
      <c r="F302" s="40"/>
      <c r="G302" s="48" t="s">
        <v>269</v>
      </c>
      <c r="H302" s="133">
        <v>30</v>
      </c>
      <c r="I302" s="133">
        <v>0</v>
      </c>
      <c r="J302" s="133"/>
      <c r="K302" s="133">
        <f t="shared" si="99"/>
        <v>0</v>
      </c>
      <c r="L302" s="133"/>
      <c r="M302" s="136">
        <f t="shared" si="100"/>
        <v>0</v>
      </c>
    </row>
    <row r="303" spans="1:13" s="13" customFormat="1">
      <c r="A303" s="48" t="s">
        <v>371</v>
      </c>
      <c r="B303" s="15"/>
      <c r="C303" s="16"/>
      <c r="D303" s="16"/>
      <c r="E303" s="39" t="s">
        <v>361</v>
      </c>
      <c r="F303" s="40"/>
      <c r="G303" s="48" t="s">
        <v>92</v>
      </c>
      <c r="H303" s="133">
        <v>2</v>
      </c>
      <c r="I303" s="133">
        <v>0</v>
      </c>
      <c r="J303" s="133"/>
      <c r="K303" s="133">
        <f t="shared" si="99"/>
        <v>0</v>
      </c>
      <c r="L303" s="133"/>
      <c r="M303" s="136">
        <f t="shared" si="100"/>
        <v>0</v>
      </c>
    </row>
    <row r="304" spans="1:13" s="13" customFormat="1">
      <c r="A304" s="48" t="s">
        <v>372</v>
      </c>
      <c r="B304" s="15"/>
      <c r="C304" s="16"/>
      <c r="D304" s="16"/>
      <c r="E304" s="39" t="s">
        <v>363</v>
      </c>
      <c r="F304" s="40"/>
      <c r="G304" s="48" t="s">
        <v>92</v>
      </c>
      <c r="H304" s="133">
        <v>1</v>
      </c>
      <c r="I304" s="133">
        <v>0</v>
      </c>
      <c r="J304" s="133"/>
      <c r="K304" s="133">
        <f t="shared" si="99"/>
        <v>0</v>
      </c>
      <c r="L304" s="133"/>
      <c r="M304" s="136">
        <f t="shared" si="100"/>
        <v>0</v>
      </c>
    </row>
    <row r="305" spans="1:13" s="13" customFormat="1">
      <c r="A305" s="48" t="s">
        <v>373</v>
      </c>
      <c r="B305" s="15"/>
      <c r="C305" s="16"/>
      <c r="D305" s="16"/>
      <c r="E305" s="39" t="s">
        <v>271</v>
      </c>
      <c r="F305" s="40"/>
      <c r="G305" s="48" t="s">
        <v>272</v>
      </c>
      <c r="H305" s="133">
        <v>1</v>
      </c>
      <c r="I305" s="133">
        <v>0</v>
      </c>
      <c r="J305" s="133"/>
      <c r="K305" s="133">
        <f t="shared" si="99"/>
        <v>0</v>
      </c>
      <c r="L305" s="133"/>
      <c r="M305" s="136">
        <f t="shared" si="100"/>
        <v>0</v>
      </c>
    </row>
    <row r="306" spans="1:13" s="13" customFormat="1">
      <c r="A306" s="48" t="s">
        <v>374</v>
      </c>
      <c r="B306" s="15"/>
      <c r="C306" s="16"/>
      <c r="D306" s="16"/>
      <c r="E306" s="39" t="s">
        <v>288</v>
      </c>
      <c r="F306" s="40"/>
      <c r="G306" s="48" t="s">
        <v>92</v>
      </c>
      <c r="H306" s="133">
        <v>4</v>
      </c>
      <c r="I306" s="133">
        <v>0</v>
      </c>
      <c r="J306" s="133"/>
      <c r="K306" s="133">
        <f t="shared" si="99"/>
        <v>0</v>
      </c>
      <c r="L306" s="133"/>
      <c r="M306" s="136">
        <f t="shared" si="100"/>
        <v>0</v>
      </c>
    </row>
    <row r="307" spans="1:13" s="13" customFormat="1">
      <c r="A307" s="48" t="s">
        <v>375</v>
      </c>
      <c r="B307" s="15"/>
      <c r="C307" s="16"/>
      <c r="D307" s="16"/>
      <c r="E307" s="39" t="s">
        <v>290</v>
      </c>
      <c r="F307" s="40"/>
      <c r="G307" s="48" t="s">
        <v>92</v>
      </c>
      <c r="H307" s="133">
        <v>2</v>
      </c>
      <c r="I307" s="133">
        <v>0</v>
      </c>
      <c r="J307" s="133"/>
      <c r="K307" s="133">
        <f t="shared" si="99"/>
        <v>0</v>
      </c>
      <c r="L307" s="133"/>
      <c r="M307" s="136">
        <f t="shared" si="100"/>
        <v>0</v>
      </c>
    </row>
    <row r="308" spans="1:13" s="13" customFormat="1">
      <c r="A308" s="48" t="s">
        <v>376</v>
      </c>
      <c r="B308" s="15"/>
      <c r="C308" s="16"/>
      <c r="D308" s="16"/>
      <c r="E308" s="39" t="s">
        <v>293</v>
      </c>
      <c r="F308" s="40"/>
      <c r="G308" s="48" t="s">
        <v>92</v>
      </c>
      <c r="H308" s="133">
        <v>4</v>
      </c>
      <c r="I308" s="133">
        <v>0</v>
      </c>
      <c r="J308" s="133"/>
      <c r="K308" s="133">
        <f t="shared" si="99"/>
        <v>0</v>
      </c>
      <c r="L308" s="133"/>
      <c r="M308" s="136">
        <f t="shared" si="100"/>
        <v>0</v>
      </c>
    </row>
    <row r="309" spans="1:13" s="13" customFormat="1">
      <c r="A309" s="48" t="s">
        <v>377</v>
      </c>
      <c r="B309" s="15"/>
      <c r="C309" s="16"/>
      <c r="D309" s="16"/>
      <c r="E309" s="39" t="s">
        <v>295</v>
      </c>
      <c r="F309" s="40"/>
      <c r="G309" s="48" t="s">
        <v>92</v>
      </c>
      <c r="H309" s="133">
        <v>2</v>
      </c>
      <c r="I309" s="133">
        <v>0</v>
      </c>
      <c r="J309" s="133"/>
      <c r="K309" s="133">
        <f t="shared" si="99"/>
        <v>0</v>
      </c>
      <c r="L309" s="133"/>
      <c r="M309" s="136">
        <f t="shared" si="100"/>
        <v>0</v>
      </c>
    </row>
    <row r="310" spans="1:13" ht="12" customHeight="1">
      <c r="E310" s="16"/>
      <c r="F310" s="16"/>
      <c r="G310" s="48"/>
      <c r="H310" s="133"/>
      <c r="I310" s="133"/>
      <c r="J310" s="133"/>
      <c r="K310" s="133"/>
      <c r="L310" s="133"/>
      <c r="M310" s="134"/>
    </row>
    <row r="311" spans="1:13" s="11" customFormat="1" ht="12" customHeight="1">
      <c r="A311" s="37" t="s">
        <v>378</v>
      </c>
      <c r="B311" s="34" t="s">
        <v>379</v>
      </c>
      <c r="C311" s="22"/>
      <c r="D311" s="22"/>
      <c r="E311" s="35"/>
      <c r="F311" s="20"/>
      <c r="G311" s="36"/>
      <c r="H311" s="135"/>
      <c r="I311" s="135"/>
      <c r="J311" s="135"/>
      <c r="K311" s="135"/>
      <c r="L311" s="135"/>
      <c r="M311" s="134"/>
    </row>
    <row r="312" spans="1:13" s="13" customFormat="1" ht="38.25">
      <c r="A312" s="48" t="s">
        <v>380</v>
      </c>
      <c r="B312" s="38"/>
      <c r="C312" s="16"/>
      <c r="D312" s="16"/>
      <c r="E312" s="39" t="s">
        <v>260</v>
      </c>
      <c r="F312" s="40"/>
      <c r="G312" s="48" t="s">
        <v>92</v>
      </c>
      <c r="H312" s="133">
        <v>1</v>
      </c>
      <c r="I312" s="133"/>
      <c r="J312" s="133">
        <v>0</v>
      </c>
      <c r="K312" s="133">
        <f>H312*I312</f>
        <v>0</v>
      </c>
      <c r="L312" s="133">
        <f>H312*J312</f>
        <v>0</v>
      </c>
      <c r="M312" s="136">
        <f>K312+L312</f>
        <v>0</v>
      </c>
    </row>
    <row r="313" spans="1:13" s="13" customFormat="1">
      <c r="A313" s="48" t="s">
        <v>381</v>
      </c>
      <c r="B313" s="15"/>
      <c r="C313" s="16"/>
      <c r="D313" s="16"/>
      <c r="E313" s="39" t="s">
        <v>262</v>
      </c>
      <c r="F313" s="40"/>
      <c r="G313" s="48" t="s">
        <v>92</v>
      </c>
      <c r="H313" s="133">
        <v>3</v>
      </c>
      <c r="I313" s="133">
        <v>0</v>
      </c>
      <c r="J313" s="133"/>
      <c r="K313" s="133">
        <f t="shared" ref="K313:K317" si="101">H313*I313</f>
        <v>0</v>
      </c>
      <c r="L313" s="133"/>
      <c r="M313" s="136">
        <f t="shared" ref="M313:M317" si="102">K313+L313</f>
        <v>0</v>
      </c>
    </row>
    <row r="314" spans="1:13" s="13" customFormat="1">
      <c r="A314" s="48" t="s">
        <v>382</v>
      </c>
      <c r="B314" s="15"/>
      <c r="C314" s="16"/>
      <c r="D314" s="16"/>
      <c r="E314" s="39" t="s">
        <v>268</v>
      </c>
      <c r="F314" s="40"/>
      <c r="G314" s="48" t="s">
        <v>269</v>
      </c>
      <c r="H314" s="133">
        <v>30</v>
      </c>
      <c r="I314" s="133">
        <v>0</v>
      </c>
      <c r="J314" s="133"/>
      <c r="K314" s="133">
        <f t="shared" si="101"/>
        <v>0</v>
      </c>
      <c r="L314" s="133"/>
      <c r="M314" s="136">
        <f t="shared" si="102"/>
        <v>0</v>
      </c>
    </row>
    <row r="315" spans="1:13" s="13" customFormat="1">
      <c r="A315" s="48" t="s">
        <v>383</v>
      </c>
      <c r="B315" s="15"/>
      <c r="C315" s="16"/>
      <c r="D315" s="16"/>
      <c r="E315" s="39" t="s">
        <v>361</v>
      </c>
      <c r="F315" s="40"/>
      <c r="G315" s="48" t="s">
        <v>92</v>
      </c>
      <c r="H315" s="133">
        <v>4</v>
      </c>
      <c r="I315" s="133">
        <v>0</v>
      </c>
      <c r="J315" s="133"/>
      <c r="K315" s="133">
        <f t="shared" si="101"/>
        <v>0</v>
      </c>
      <c r="L315" s="133"/>
      <c r="M315" s="136">
        <f t="shared" si="102"/>
        <v>0</v>
      </c>
    </row>
    <row r="316" spans="1:13" s="13" customFormat="1">
      <c r="A316" s="48" t="s">
        <v>384</v>
      </c>
      <c r="B316" s="15"/>
      <c r="C316" s="16"/>
      <c r="D316" s="16"/>
      <c r="E316" s="39" t="s">
        <v>363</v>
      </c>
      <c r="F316" s="40"/>
      <c r="G316" s="48" t="s">
        <v>92</v>
      </c>
      <c r="H316" s="133">
        <v>2</v>
      </c>
      <c r="I316" s="133">
        <v>0</v>
      </c>
      <c r="J316" s="133"/>
      <c r="K316" s="133">
        <f t="shared" si="101"/>
        <v>0</v>
      </c>
      <c r="L316" s="133"/>
      <c r="M316" s="136">
        <f t="shared" si="102"/>
        <v>0</v>
      </c>
    </row>
    <row r="317" spans="1:13" s="13" customFormat="1">
      <c r="A317" s="48" t="s">
        <v>385</v>
      </c>
      <c r="B317" s="15"/>
      <c r="C317" s="16"/>
      <c r="D317" s="16"/>
      <c r="E317" s="39" t="s">
        <v>271</v>
      </c>
      <c r="F317" s="40"/>
      <c r="G317" s="48" t="s">
        <v>272</v>
      </c>
      <c r="H317" s="133">
        <v>1</v>
      </c>
      <c r="I317" s="133">
        <v>0</v>
      </c>
      <c r="J317" s="133"/>
      <c r="K317" s="133">
        <f t="shared" si="101"/>
        <v>0</v>
      </c>
      <c r="L317" s="133"/>
      <c r="M317" s="136">
        <f t="shared" si="102"/>
        <v>0</v>
      </c>
    </row>
    <row r="318" spans="1:13" ht="12" customHeight="1">
      <c r="G318" s="48"/>
      <c r="H318" s="133"/>
      <c r="I318" s="133"/>
      <c r="J318" s="133"/>
      <c r="K318" s="133"/>
      <c r="L318" s="133"/>
      <c r="M318" s="134"/>
    </row>
    <row r="319" spans="1:13" s="11" customFormat="1" ht="12" customHeight="1">
      <c r="A319" s="37" t="s">
        <v>386</v>
      </c>
      <c r="B319" s="34" t="s">
        <v>387</v>
      </c>
      <c r="C319" s="22"/>
      <c r="D319" s="22"/>
      <c r="E319" s="35"/>
      <c r="F319" s="20"/>
      <c r="G319" s="36"/>
      <c r="H319" s="135"/>
      <c r="I319" s="135"/>
      <c r="J319" s="135"/>
      <c r="K319" s="135"/>
      <c r="L319" s="135"/>
      <c r="M319" s="134"/>
    </row>
    <row r="320" spans="1:13" s="13" customFormat="1" ht="51">
      <c r="A320" s="48" t="s">
        <v>388</v>
      </c>
      <c r="B320" s="38"/>
      <c r="C320" s="16"/>
      <c r="D320" s="16"/>
      <c r="E320" s="39" t="s">
        <v>389</v>
      </c>
      <c r="F320" s="40"/>
      <c r="G320" s="48" t="s">
        <v>92</v>
      </c>
      <c r="H320" s="133">
        <v>13</v>
      </c>
      <c r="I320" s="133">
        <v>0</v>
      </c>
      <c r="J320" s="133">
        <v>0</v>
      </c>
      <c r="K320" s="133">
        <f>H320*I320</f>
        <v>0</v>
      </c>
      <c r="L320" s="133">
        <f>H320*J320</f>
        <v>0</v>
      </c>
      <c r="M320" s="136">
        <f>K320+L320</f>
        <v>0</v>
      </c>
    </row>
    <row r="321" spans="1:13" ht="12" customHeight="1">
      <c r="G321" s="48"/>
      <c r="H321" s="133"/>
      <c r="I321" s="133"/>
      <c r="J321" s="133"/>
      <c r="K321" s="133"/>
      <c r="L321" s="133"/>
      <c r="M321" s="134"/>
    </row>
    <row r="322" spans="1:13" s="11" customFormat="1" ht="12" customHeight="1">
      <c r="A322" s="37" t="s">
        <v>390</v>
      </c>
      <c r="B322" s="34" t="s">
        <v>391</v>
      </c>
      <c r="C322" s="22"/>
      <c r="D322" s="22"/>
      <c r="E322" s="35"/>
      <c r="F322" s="20"/>
      <c r="G322" s="36"/>
      <c r="H322" s="135"/>
      <c r="I322" s="135"/>
      <c r="J322" s="135"/>
      <c r="K322" s="135"/>
      <c r="L322" s="135"/>
      <c r="M322" s="134"/>
    </row>
    <row r="323" spans="1:13" s="13" customFormat="1" ht="38.25">
      <c r="A323" s="48" t="s">
        <v>392</v>
      </c>
      <c r="B323" s="38"/>
      <c r="C323" s="16"/>
      <c r="D323" s="16"/>
      <c r="E323" s="39" t="s">
        <v>393</v>
      </c>
      <c r="F323" s="40"/>
      <c r="G323" s="48" t="s">
        <v>92</v>
      </c>
      <c r="H323" s="133">
        <v>1</v>
      </c>
      <c r="I323" s="133"/>
      <c r="J323" s="133">
        <v>0</v>
      </c>
      <c r="K323" s="133">
        <f>H323*I323</f>
        <v>0</v>
      </c>
      <c r="L323" s="133">
        <f>H323*J323</f>
        <v>0</v>
      </c>
      <c r="M323" s="136">
        <f>K323+L323</f>
        <v>0</v>
      </c>
    </row>
    <row r="324" spans="1:13" s="13" customFormat="1">
      <c r="A324" s="48" t="s">
        <v>394</v>
      </c>
      <c r="B324" s="15"/>
      <c r="C324" s="16"/>
      <c r="D324" s="16"/>
      <c r="E324" s="39" t="s">
        <v>262</v>
      </c>
      <c r="F324" s="40"/>
      <c r="G324" s="48" t="s">
        <v>92</v>
      </c>
      <c r="H324" s="133">
        <v>1</v>
      </c>
      <c r="I324" s="133">
        <v>0</v>
      </c>
      <c r="J324" s="133"/>
      <c r="K324" s="133">
        <f t="shared" ref="K324:K334" si="103">H324*I324</f>
        <v>0</v>
      </c>
      <c r="L324" s="133"/>
      <c r="M324" s="136">
        <f t="shared" ref="M324:M334" si="104">K324+L324</f>
        <v>0</v>
      </c>
    </row>
    <row r="325" spans="1:13" s="13" customFormat="1">
      <c r="A325" s="48" t="s">
        <v>395</v>
      </c>
      <c r="B325" s="15"/>
      <c r="C325" s="16"/>
      <c r="D325" s="16"/>
      <c r="E325" s="39" t="s">
        <v>285</v>
      </c>
      <c r="F325" s="40"/>
      <c r="G325" s="48" t="s">
        <v>92</v>
      </c>
      <c r="H325" s="133">
        <v>0.5</v>
      </c>
      <c r="I325" s="133">
        <v>0</v>
      </c>
      <c r="J325" s="133"/>
      <c r="K325" s="133">
        <f t="shared" si="103"/>
        <v>0</v>
      </c>
      <c r="L325" s="133"/>
      <c r="M325" s="136">
        <f t="shared" si="104"/>
        <v>0</v>
      </c>
    </row>
    <row r="326" spans="1:13" s="13" customFormat="1">
      <c r="A326" s="48" t="s">
        <v>396</v>
      </c>
      <c r="B326" s="15"/>
      <c r="C326" s="16"/>
      <c r="D326" s="16"/>
      <c r="E326" s="39" t="s">
        <v>268</v>
      </c>
      <c r="F326" s="40"/>
      <c r="G326" s="48" t="s">
        <v>269</v>
      </c>
      <c r="H326" s="133">
        <v>15</v>
      </c>
      <c r="I326" s="133">
        <v>0</v>
      </c>
      <c r="J326" s="133"/>
      <c r="K326" s="133">
        <f t="shared" si="103"/>
        <v>0</v>
      </c>
      <c r="L326" s="133"/>
      <c r="M326" s="136">
        <f t="shared" si="104"/>
        <v>0</v>
      </c>
    </row>
    <row r="327" spans="1:13" s="13" customFormat="1">
      <c r="A327" s="48" t="s">
        <v>397</v>
      </c>
      <c r="B327" s="15"/>
      <c r="C327" s="16"/>
      <c r="D327" s="16"/>
      <c r="E327" s="39" t="s">
        <v>271</v>
      </c>
      <c r="F327" s="40"/>
      <c r="G327" s="48" t="s">
        <v>272</v>
      </c>
      <c r="H327" s="133">
        <v>1</v>
      </c>
      <c r="I327" s="133">
        <v>0</v>
      </c>
      <c r="J327" s="133"/>
      <c r="K327" s="133">
        <f t="shared" si="103"/>
        <v>0</v>
      </c>
      <c r="L327" s="133"/>
      <c r="M327" s="136">
        <f t="shared" si="104"/>
        <v>0</v>
      </c>
    </row>
    <row r="328" spans="1:13" s="13" customFormat="1">
      <c r="A328" s="48" t="s">
        <v>398</v>
      </c>
      <c r="B328" s="15"/>
      <c r="C328" s="16"/>
      <c r="D328" s="16"/>
      <c r="E328" s="39" t="s">
        <v>288</v>
      </c>
      <c r="F328" s="40"/>
      <c r="G328" s="48" t="s">
        <v>92</v>
      </c>
      <c r="H328" s="133">
        <v>4</v>
      </c>
      <c r="I328" s="133">
        <v>0</v>
      </c>
      <c r="J328" s="133"/>
      <c r="K328" s="133">
        <f t="shared" si="103"/>
        <v>0</v>
      </c>
      <c r="L328" s="133"/>
      <c r="M328" s="136">
        <f t="shared" si="104"/>
        <v>0</v>
      </c>
    </row>
    <row r="329" spans="1:13" s="13" customFormat="1">
      <c r="A329" s="48" t="s">
        <v>399</v>
      </c>
      <c r="B329" s="15"/>
      <c r="C329" s="16"/>
      <c r="D329" s="16"/>
      <c r="E329" s="39" t="s">
        <v>290</v>
      </c>
      <c r="F329" s="40"/>
      <c r="G329" s="48" t="s">
        <v>92</v>
      </c>
      <c r="H329" s="133">
        <v>2</v>
      </c>
      <c r="I329" s="133">
        <v>0</v>
      </c>
      <c r="J329" s="133"/>
      <c r="K329" s="133">
        <f t="shared" si="103"/>
        <v>0</v>
      </c>
      <c r="L329" s="133"/>
      <c r="M329" s="136">
        <f t="shared" si="104"/>
        <v>0</v>
      </c>
    </row>
    <row r="330" spans="1:13" s="13" customFormat="1">
      <c r="A330" s="48" t="s">
        <v>400</v>
      </c>
      <c r="B330" s="15"/>
      <c r="C330" s="16"/>
      <c r="D330" s="16"/>
      <c r="E330" s="39" t="s">
        <v>293</v>
      </c>
      <c r="F330" s="40"/>
      <c r="G330" s="48" t="s">
        <v>92</v>
      </c>
      <c r="H330" s="133">
        <v>4</v>
      </c>
      <c r="I330" s="133">
        <v>0</v>
      </c>
      <c r="J330" s="133"/>
      <c r="K330" s="133">
        <f t="shared" si="103"/>
        <v>0</v>
      </c>
      <c r="L330" s="133"/>
      <c r="M330" s="136">
        <f t="shared" si="104"/>
        <v>0</v>
      </c>
    </row>
    <row r="331" spans="1:13" s="13" customFormat="1">
      <c r="A331" s="48" t="s">
        <v>401</v>
      </c>
      <c r="B331" s="15"/>
      <c r="C331" s="16"/>
      <c r="D331" s="16"/>
      <c r="E331" s="39" t="s">
        <v>274</v>
      </c>
      <c r="F331" s="40"/>
      <c r="G331" s="48" t="s">
        <v>92</v>
      </c>
      <c r="H331" s="133">
        <v>4</v>
      </c>
      <c r="I331" s="133">
        <v>0</v>
      </c>
      <c r="J331" s="133"/>
      <c r="K331" s="133">
        <f t="shared" si="103"/>
        <v>0</v>
      </c>
      <c r="L331" s="133"/>
      <c r="M331" s="136">
        <f t="shared" si="104"/>
        <v>0</v>
      </c>
    </row>
    <row r="332" spans="1:13" s="13" customFormat="1">
      <c r="A332" s="48" t="s">
        <v>402</v>
      </c>
      <c r="B332" s="15"/>
      <c r="C332" s="16"/>
      <c r="D332" s="16"/>
      <c r="E332" s="39" t="s">
        <v>276</v>
      </c>
      <c r="F332" s="40"/>
      <c r="G332" s="48" t="s">
        <v>92</v>
      </c>
      <c r="H332" s="133">
        <v>8</v>
      </c>
      <c r="I332" s="133">
        <v>0</v>
      </c>
      <c r="J332" s="133"/>
      <c r="K332" s="133">
        <f t="shared" si="103"/>
        <v>0</v>
      </c>
      <c r="L332" s="133"/>
      <c r="M332" s="136">
        <f t="shared" si="104"/>
        <v>0</v>
      </c>
    </row>
    <row r="333" spans="1:13" s="13" customFormat="1">
      <c r="A333" s="48" t="s">
        <v>403</v>
      </c>
      <c r="B333" s="15"/>
      <c r="C333" s="16"/>
      <c r="D333" s="16"/>
      <c r="E333" s="39" t="s">
        <v>320</v>
      </c>
      <c r="F333" s="40"/>
      <c r="G333" s="48" t="s">
        <v>92</v>
      </c>
      <c r="H333" s="133">
        <v>1</v>
      </c>
      <c r="I333" s="133">
        <v>0</v>
      </c>
      <c r="J333" s="133"/>
      <c r="K333" s="133">
        <f t="shared" si="103"/>
        <v>0</v>
      </c>
      <c r="L333" s="133"/>
      <c r="M333" s="136">
        <f t="shared" si="104"/>
        <v>0</v>
      </c>
    </row>
    <row r="334" spans="1:13" s="13" customFormat="1">
      <c r="A334" s="48" t="s">
        <v>404</v>
      </c>
      <c r="B334" s="15"/>
      <c r="C334" s="16"/>
      <c r="D334" s="16"/>
      <c r="E334" s="39" t="s">
        <v>324</v>
      </c>
      <c r="F334" s="40"/>
      <c r="G334" s="48" t="s">
        <v>325</v>
      </c>
      <c r="H334" s="133">
        <v>0.25</v>
      </c>
      <c r="I334" s="133">
        <v>0</v>
      </c>
      <c r="J334" s="133"/>
      <c r="K334" s="133">
        <f t="shared" si="103"/>
        <v>0</v>
      </c>
      <c r="L334" s="133">
        <f>H334*J334</f>
        <v>0</v>
      </c>
      <c r="M334" s="136">
        <f t="shared" si="104"/>
        <v>0</v>
      </c>
    </row>
    <row r="335" spans="1:13" ht="12" customHeight="1">
      <c r="G335" s="48"/>
      <c r="H335" s="133"/>
      <c r="I335" s="133"/>
      <c r="J335" s="133"/>
      <c r="K335" s="133"/>
      <c r="L335" s="133"/>
      <c r="M335" s="134"/>
    </row>
    <row r="336" spans="1:13" s="11" customFormat="1" ht="12" customHeight="1">
      <c r="A336" s="37" t="s">
        <v>405</v>
      </c>
      <c r="B336" s="34" t="s">
        <v>406</v>
      </c>
      <c r="C336" s="22"/>
      <c r="D336" s="22"/>
      <c r="E336" s="35"/>
      <c r="F336" s="20"/>
      <c r="G336" s="36"/>
      <c r="H336" s="135"/>
      <c r="I336" s="135"/>
      <c r="J336" s="135"/>
      <c r="K336" s="135"/>
      <c r="L336" s="135"/>
      <c r="M336" s="134"/>
    </row>
    <row r="337" spans="1:13" s="13" customFormat="1" ht="38.25">
      <c r="A337" s="48" t="s">
        <v>407</v>
      </c>
      <c r="B337" s="38"/>
      <c r="C337" s="16"/>
      <c r="D337" s="16"/>
      <c r="E337" s="39" t="s">
        <v>282</v>
      </c>
      <c r="F337" s="40"/>
      <c r="G337" s="48" t="s">
        <v>92</v>
      </c>
      <c r="H337" s="133">
        <v>1</v>
      </c>
      <c r="I337" s="133"/>
      <c r="J337" s="133">
        <v>0</v>
      </c>
      <c r="K337" s="133">
        <f>H337*I337</f>
        <v>0</v>
      </c>
      <c r="L337" s="133">
        <f>H337*J337</f>
        <v>0</v>
      </c>
      <c r="M337" s="136">
        <f>K337+L337</f>
        <v>0</v>
      </c>
    </row>
    <row r="338" spans="1:13" s="13" customFormat="1">
      <c r="A338" s="48" t="s">
        <v>408</v>
      </c>
      <c r="B338" s="15"/>
      <c r="C338" s="16"/>
      <c r="D338" s="16"/>
      <c r="E338" s="39" t="s">
        <v>262</v>
      </c>
      <c r="F338" s="40"/>
      <c r="G338" s="48" t="s">
        <v>92</v>
      </c>
      <c r="H338" s="133">
        <v>12</v>
      </c>
      <c r="I338" s="133">
        <v>0</v>
      </c>
      <c r="J338" s="133"/>
      <c r="K338" s="133">
        <f t="shared" ref="K338:K348" si="105">H338*I338</f>
        <v>0</v>
      </c>
      <c r="L338" s="133"/>
      <c r="M338" s="136">
        <f t="shared" ref="M338:M348" si="106">K338+L338</f>
        <v>0</v>
      </c>
    </row>
    <row r="339" spans="1:13" s="13" customFormat="1">
      <c r="A339" s="48" t="s">
        <v>409</v>
      </c>
      <c r="B339" s="15"/>
      <c r="C339" s="16"/>
      <c r="D339" s="16"/>
      <c r="E339" s="39" t="s">
        <v>285</v>
      </c>
      <c r="F339" s="40"/>
      <c r="G339" s="48" t="s">
        <v>92</v>
      </c>
      <c r="H339" s="133">
        <v>3</v>
      </c>
      <c r="I339" s="133">
        <v>0</v>
      </c>
      <c r="J339" s="133"/>
      <c r="K339" s="133">
        <f t="shared" si="105"/>
        <v>0</v>
      </c>
      <c r="L339" s="133"/>
      <c r="M339" s="136">
        <f t="shared" si="106"/>
        <v>0</v>
      </c>
    </row>
    <row r="340" spans="1:13" s="13" customFormat="1">
      <c r="A340" s="48" t="s">
        <v>410</v>
      </c>
      <c r="B340" s="15"/>
      <c r="C340" s="16"/>
      <c r="D340" s="16"/>
      <c r="E340" s="39" t="s">
        <v>268</v>
      </c>
      <c r="F340" s="40"/>
      <c r="G340" s="48" t="s">
        <v>269</v>
      </c>
      <c r="H340" s="133">
        <v>200</v>
      </c>
      <c r="I340" s="133">
        <v>0</v>
      </c>
      <c r="J340" s="133"/>
      <c r="K340" s="133">
        <f t="shared" si="105"/>
        <v>0</v>
      </c>
      <c r="L340" s="133"/>
      <c r="M340" s="136">
        <f t="shared" si="106"/>
        <v>0</v>
      </c>
    </row>
    <row r="341" spans="1:13" s="13" customFormat="1">
      <c r="A341" s="48" t="s">
        <v>411</v>
      </c>
      <c r="B341" s="15"/>
      <c r="C341" s="16"/>
      <c r="D341" s="16"/>
      <c r="E341" s="39" t="s">
        <v>271</v>
      </c>
      <c r="F341" s="40"/>
      <c r="G341" s="48" t="s">
        <v>272</v>
      </c>
      <c r="H341" s="133">
        <v>1</v>
      </c>
      <c r="I341" s="133">
        <v>0</v>
      </c>
      <c r="J341" s="133"/>
      <c r="K341" s="133">
        <f t="shared" si="105"/>
        <v>0</v>
      </c>
      <c r="L341" s="133"/>
      <c r="M341" s="136">
        <f t="shared" si="106"/>
        <v>0</v>
      </c>
    </row>
    <row r="342" spans="1:13" s="13" customFormat="1">
      <c r="A342" s="48" t="s">
        <v>412</v>
      </c>
      <c r="B342" s="15"/>
      <c r="C342" s="16"/>
      <c r="D342" s="16"/>
      <c r="E342" s="39" t="s">
        <v>288</v>
      </c>
      <c r="F342" s="40"/>
      <c r="G342" s="48" t="s">
        <v>92</v>
      </c>
      <c r="H342" s="133">
        <v>28</v>
      </c>
      <c r="I342" s="133">
        <v>0</v>
      </c>
      <c r="J342" s="133"/>
      <c r="K342" s="133">
        <f t="shared" si="105"/>
        <v>0</v>
      </c>
      <c r="L342" s="133"/>
      <c r="M342" s="136">
        <f t="shared" si="106"/>
        <v>0</v>
      </c>
    </row>
    <row r="343" spans="1:13" s="13" customFormat="1">
      <c r="A343" s="48" t="s">
        <v>413</v>
      </c>
      <c r="B343" s="15"/>
      <c r="C343" s="16"/>
      <c r="D343" s="16"/>
      <c r="E343" s="39" t="s">
        <v>290</v>
      </c>
      <c r="F343" s="40"/>
      <c r="G343" s="48" t="s">
        <v>92</v>
      </c>
      <c r="H343" s="133">
        <v>14</v>
      </c>
      <c r="I343" s="133">
        <v>0</v>
      </c>
      <c r="J343" s="133"/>
      <c r="K343" s="133">
        <f t="shared" si="105"/>
        <v>0</v>
      </c>
      <c r="L343" s="133"/>
      <c r="M343" s="136">
        <f t="shared" si="106"/>
        <v>0</v>
      </c>
    </row>
    <row r="344" spans="1:13" s="13" customFormat="1">
      <c r="A344" s="48" t="s">
        <v>414</v>
      </c>
      <c r="B344" s="15"/>
      <c r="C344" s="16"/>
      <c r="D344" s="16"/>
      <c r="E344" s="39" t="s">
        <v>293</v>
      </c>
      <c r="F344" s="40"/>
      <c r="G344" s="48" t="s">
        <v>92</v>
      </c>
      <c r="H344" s="133">
        <v>28</v>
      </c>
      <c r="I344" s="133">
        <v>0</v>
      </c>
      <c r="J344" s="133"/>
      <c r="K344" s="133">
        <f t="shared" si="105"/>
        <v>0</v>
      </c>
      <c r="L344" s="133"/>
      <c r="M344" s="136">
        <f t="shared" si="106"/>
        <v>0</v>
      </c>
    </row>
    <row r="345" spans="1:13" s="13" customFormat="1">
      <c r="A345" s="48" t="s">
        <v>415</v>
      </c>
      <c r="B345" s="15"/>
      <c r="C345" s="16"/>
      <c r="D345" s="16"/>
      <c r="E345" s="39" t="s">
        <v>295</v>
      </c>
      <c r="F345" s="40"/>
      <c r="G345" s="48" t="s">
        <v>92</v>
      </c>
      <c r="H345" s="133">
        <v>60</v>
      </c>
      <c r="I345" s="133">
        <v>0</v>
      </c>
      <c r="J345" s="133"/>
      <c r="K345" s="133">
        <f t="shared" si="105"/>
        <v>0</v>
      </c>
      <c r="L345" s="133"/>
      <c r="M345" s="136">
        <f t="shared" si="106"/>
        <v>0</v>
      </c>
    </row>
    <row r="346" spans="1:13" s="13" customFormat="1">
      <c r="A346" s="48" t="s">
        <v>416</v>
      </c>
      <c r="B346" s="15"/>
      <c r="C346" s="16"/>
      <c r="D346" s="16"/>
      <c r="E346" s="39" t="s">
        <v>324</v>
      </c>
      <c r="F346" s="40"/>
      <c r="G346" s="48" t="s">
        <v>325</v>
      </c>
      <c r="H346" s="133">
        <v>2</v>
      </c>
      <c r="I346" s="133">
        <v>0</v>
      </c>
      <c r="J346" s="133"/>
      <c r="K346" s="133">
        <f t="shared" si="105"/>
        <v>0</v>
      </c>
      <c r="L346" s="133">
        <f>H346*J346</f>
        <v>0</v>
      </c>
      <c r="M346" s="136">
        <f t="shared" si="106"/>
        <v>0</v>
      </c>
    </row>
    <row r="347" spans="1:13" s="13" customFormat="1">
      <c r="A347" s="48" t="s">
        <v>417</v>
      </c>
      <c r="B347" s="15"/>
      <c r="C347" s="16"/>
      <c r="D347" s="16"/>
      <c r="E347" s="39" t="s">
        <v>418</v>
      </c>
      <c r="F347" s="40"/>
      <c r="G347" s="48" t="s">
        <v>325</v>
      </c>
      <c r="H347" s="133">
        <f>3*0.6</f>
        <v>1.7999999999999998</v>
      </c>
      <c r="I347" s="133">
        <v>0</v>
      </c>
      <c r="J347" s="133"/>
      <c r="K347" s="133">
        <f t="shared" ref="K347" si="107">H347*I347</f>
        <v>0</v>
      </c>
      <c r="L347" s="133"/>
      <c r="M347" s="136">
        <f t="shared" ref="M347" si="108">K347+L347</f>
        <v>0</v>
      </c>
    </row>
    <row r="348" spans="1:13" s="13" customFormat="1">
      <c r="A348" s="48" t="s">
        <v>419</v>
      </c>
      <c r="B348" s="15"/>
      <c r="C348" s="16"/>
      <c r="D348" s="16"/>
      <c r="E348" s="39" t="s">
        <v>320</v>
      </c>
      <c r="F348" s="40"/>
      <c r="G348" s="48" t="s">
        <v>92</v>
      </c>
      <c r="H348" s="133">
        <v>1</v>
      </c>
      <c r="I348" s="133">
        <v>0</v>
      </c>
      <c r="J348" s="133"/>
      <c r="K348" s="133">
        <f t="shared" si="105"/>
        <v>0</v>
      </c>
      <c r="L348" s="133"/>
      <c r="M348" s="136">
        <f t="shared" si="106"/>
        <v>0</v>
      </c>
    </row>
    <row r="349" spans="1:13" ht="12" customHeight="1">
      <c r="G349" s="48"/>
      <c r="H349" s="133"/>
      <c r="I349" s="133"/>
      <c r="J349" s="133"/>
      <c r="K349" s="133"/>
      <c r="L349" s="133"/>
      <c r="M349" s="134"/>
    </row>
    <row r="350" spans="1:13" s="11" customFormat="1" ht="12" customHeight="1">
      <c r="A350" s="37" t="s">
        <v>420</v>
      </c>
      <c r="B350" s="34" t="s">
        <v>421</v>
      </c>
      <c r="C350" s="22"/>
      <c r="D350" s="22"/>
      <c r="E350" s="35"/>
      <c r="F350" s="20"/>
      <c r="G350" s="36"/>
      <c r="H350" s="135"/>
      <c r="I350" s="135"/>
      <c r="J350" s="135"/>
      <c r="K350" s="135"/>
      <c r="L350" s="135"/>
      <c r="M350" s="134"/>
    </row>
    <row r="351" spans="1:13" s="13" customFormat="1" ht="38.25">
      <c r="A351" s="48" t="s">
        <v>422</v>
      </c>
      <c r="B351" s="38"/>
      <c r="C351" s="16"/>
      <c r="D351" s="16"/>
      <c r="E351" s="39" t="s">
        <v>423</v>
      </c>
      <c r="F351" s="40"/>
      <c r="G351" s="48" t="s">
        <v>92</v>
      </c>
      <c r="H351" s="133">
        <v>1</v>
      </c>
      <c r="I351" s="133">
        <v>0</v>
      </c>
      <c r="J351" s="133">
        <v>0</v>
      </c>
      <c r="K351" s="133">
        <f>H351*I351</f>
        <v>0</v>
      </c>
      <c r="L351" s="133">
        <f>H351*J351</f>
        <v>0</v>
      </c>
      <c r="M351" s="136">
        <f>K351+L351</f>
        <v>0</v>
      </c>
    </row>
    <row r="352" spans="1:13" ht="12" customHeight="1">
      <c r="G352" s="48"/>
      <c r="H352" s="133"/>
      <c r="I352" s="133"/>
      <c r="J352" s="133"/>
      <c r="K352" s="133"/>
      <c r="L352" s="133"/>
      <c r="M352" s="134"/>
    </row>
    <row r="353" spans="1:13" s="11" customFormat="1" ht="12" customHeight="1">
      <c r="A353" s="37" t="s">
        <v>424</v>
      </c>
      <c r="B353" s="34" t="s">
        <v>425</v>
      </c>
      <c r="C353" s="22"/>
      <c r="D353" s="22"/>
      <c r="E353" s="35"/>
      <c r="F353" s="20"/>
      <c r="G353" s="36"/>
      <c r="H353" s="135"/>
      <c r="I353" s="135"/>
      <c r="J353" s="135"/>
      <c r="K353" s="135"/>
      <c r="L353" s="135"/>
      <c r="M353" s="134"/>
    </row>
    <row r="354" spans="1:13" s="13" customFormat="1" ht="38.25">
      <c r="A354" s="48" t="s">
        <v>426</v>
      </c>
      <c r="B354" s="38"/>
      <c r="C354" s="16"/>
      <c r="D354" s="16"/>
      <c r="E354" s="39" t="s">
        <v>427</v>
      </c>
      <c r="F354" s="40"/>
      <c r="G354" s="48" t="s">
        <v>92</v>
      </c>
      <c r="H354" s="133">
        <v>1</v>
      </c>
      <c r="I354" s="133"/>
      <c r="J354" s="133">
        <v>0</v>
      </c>
      <c r="K354" s="133">
        <f>H354*I354</f>
        <v>0</v>
      </c>
      <c r="L354" s="133">
        <f>H354*J354</f>
        <v>0</v>
      </c>
      <c r="M354" s="136">
        <f>K354+L354</f>
        <v>0</v>
      </c>
    </row>
    <row r="355" spans="1:13" s="13" customFormat="1">
      <c r="A355" s="48" t="s">
        <v>428</v>
      </c>
      <c r="B355" s="15"/>
      <c r="C355" s="16"/>
      <c r="D355" s="16"/>
      <c r="E355" s="39" t="s">
        <v>262</v>
      </c>
      <c r="F355" s="40"/>
      <c r="G355" s="48" t="s">
        <v>92</v>
      </c>
      <c r="H355" s="133">
        <v>10</v>
      </c>
      <c r="I355" s="133">
        <v>0</v>
      </c>
      <c r="J355" s="133"/>
      <c r="K355" s="133">
        <f t="shared" ref="K355:K357" si="109">H355*I355</f>
        <v>0</v>
      </c>
      <c r="L355" s="133"/>
      <c r="M355" s="136">
        <f t="shared" ref="M355:M357" si="110">K355+L355</f>
        <v>0</v>
      </c>
    </row>
    <row r="356" spans="1:13" s="13" customFormat="1">
      <c r="A356" s="48" t="s">
        <v>429</v>
      </c>
      <c r="B356" s="15"/>
      <c r="C356" s="16"/>
      <c r="D356" s="16"/>
      <c r="E356" s="39" t="s">
        <v>268</v>
      </c>
      <c r="F356" s="40"/>
      <c r="G356" s="48" t="s">
        <v>269</v>
      </c>
      <c r="H356" s="133">
        <v>200</v>
      </c>
      <c r="I356" s="133">
        <v>0</v>
      </c>
      <c r="J356" s="133"/>
      <c r="K356" s="133">
        <f t="shared" si="109"/>
        <v>0</v>
      </c>
      <c r="L356" s="133"/>
      <c r="M356" s="136">
        <f t="shared" si="110"/>
        <v>0</v>
      </c>
    </row>
    <row r="357" spans="1:13" s="13" customFormat="1">
      <c r="A357" s="48" t="s">
        <v>430</v>
      </c>
      <c r="B357" s="15"/>
      <c r="C357" s="16"/>
      <c r="D357" s="16"/>
      <c r="E357" s="39" t="s">
        <v>271</v>
      </c>
      <c r="F357" s="40"/>
      <c r="G357" s="48" t="s">
        <v>272</v>
      </c>
      <c r="H357" s="133">
        <v>1</v>
      </c>
      <c r="I357" s="133">
        <v>0</v>
      </c>
      <c r="J357" s="133"/>
      <c r="K357" s="133">
        <f t="shared" si="109"/>
        <v>0</v>
      </c>
      <c r="L357" s="133"/>
      <c r="M357" s="136">
        <f t="shared" si="110"/>
        <v>0</v>
      </c>
    </row>
    <row r="358" spans="1:13" ht="12" customHeight="1">
      <c r="G358" s="48"/>
      <c r="H358" s="133"/>
      <c r="I358" s="133"/>
      <c r="J358" s="133"/>
      <c r="K358" s="133"/>
      <c r="L358" s="133"/>
      <c r="M358" s="134"/>
    </row>
    <row r="359" spans="1:13" s="11" customFormat="1" ht="12" customHeight="1">
      <c r="A359" s="37" t="s">
        <v>431</v>
      </c>
      <c r="B359" s="34" t="s">
        <v>432</v>
      </c>
      <c r="C359" s="22"/>
      <c r="D359" s="22"/>
      <c r="E359" s="35"/>
      <c r="F359" s="20"/>
      <c r="G359" s="36"/>
      <c r="H359" s="135"/>
      <c r="I359" s="135"/>
      <c r="J359" s="135"/>
      <c r="K359" s="135"/>
      <c r="L359" s="135"/>
      <c r="M359" s="134"/>
    </row>
    <row r="360" spans="1:13" s="13" customFormat="1" ht="25.5">
      <c r="A360" s="48" t="s">
        <v>433</v>
      </c>
      <c r="B360" s="38"/>
      <c r="C360" s="16"/>
      <c r="D360" s="16"/>
      <c r="E360" s="39" t="s">
        <v>434</v>
      </c>
      <c r="F360" s="40"/>
      <c r="G360" s="48" t="s">
        <v>92</v>
      </c>
      <c r="H360" s="133">
        <v>1</v>
      </c>
      <c r="I360" s="133">
        <v>0</v>
      </c>
      <c r="J360" s="133">
        <v>0</v>
      </c>
      <c r="K360" s="133">
        <f>H360*I360</f>
        <v>0</v>
      </c>
      <c r="L360" s="133">
        <f>H360*J360</f>
        <v>0</v>
      </c>
      <c r="M360" s="136">
        <f>K360+L360</f>
        <v>0</v>
      </c>
    </row>
    <row r="361" spans="1:13" ht="12" customHeight="1">
      <c r="G361" s="48"/>
      <c r="H361" s="133"/>
      <c r="I361" s="133"/>
      <c r="J361" s="133"/>
      <c r="K361" s="133"/>
      <c r="L361" s="133"/>
      <c r="M361" s="134"/>
    </row>
    <row r="362" spans="1:13" s="11" customFormat="1" ht="12" customHeight="1">
      <c r="A362" s="37" t="s">
        <v>435</v>
      </c>
      <c r="B362" s="34" t="s">
        <v>436</v>
      </c>
      <c r="C362" s="22"/>
      <c r="D362" s="22"/>
      <c r="E362" s="35"/>
      <c r="F362" s="20"/>
      <c r="G362" s="36"/>
      <c r="H362" s="135"/>
      <c r="I362" s="135"/>
      <c r="J362" s="135"/>
      <c r="K362" s="135"/>
      <c r="L362" s="135"/>
      <c r="M362" s="134"/>
    </row>
    <row r="363" spans="1:13" s="13" customFormat="1" ht="25.5">
      <c r="A363" s="48" t="s">
        <v>437</v>
      </c>
      <c r="B363" s="38"/>
      <c r="C363" s="16"/>
      <c r="D363" s="16"/>
      <c r="E363" s="39" t="s">
        <v>434</v>
      </c>
      <c r="F363" s="40"/>
      <c r="G363" s="48" t="s">
        <v>92</v>
      </c>
      <c r="H363" s="133">
        <v>1</v>
      </c>
      <c r="I363" s="133">
        <v>0</v>
      </c>
      <c r="J363" s="133">
        <v>0</v>
      </c>
      <c r="K363" s="133">
        <f>H363*I363</f>
        <v>0</v>
      </c>
      <c r="L363" s="133">
        <f>H363*J363</f>
        <v>0</v>
      </c>
      <c r="M363" s="136">
        <f>K363+L363</f>
        <v>0</v>
      </c>
    </row>
    <row r="364" spans="1:13" ht="12" customHeight="1">
      <c r="G364" s="48"/>
      <c r="H364" s="133"/>
      <c r="I364" s="133"/>
      <c r="J364" s="133"/>
      <c r="K364" s="133"/>
      <c r="L364" s="133"/>
      <c r="M364" s="134"/>
    </row>
    <row r="365" spans="1:13" s="11" customFormat="1" ht="12" customHeight="1">
      <c r="A365" s="37" t="s">
        <v>438</v>
      </c>
      <c r="B365" s="34" t="s">
        <v>439</v>
      </c>
      <c r="C365" s="22"/>
      <c r="D365" s="22"/>
      <c r="E365" s="35"/>
      <c r="F365" s="20"/>
      <c r="G365" s="36"/>
      <c r="H365" s="135"/>
      <c r="I365" s="135"/>
      <c r="J365" s="135"/>
      <c r="K365" s="135"/>
      <c r="L365" s="135"/>
      <c r="M365" s="134"/>
    </row>
    <row r="366" spans="1:13" s="13" customFormat="1" ht="25.5">
      <c r="A366" s="48" t="s">
        <v>440</v>
      </c>
      <c r="B366" s="38"/>
      <c r="C366" s="16"/>
      <c r="D366" s="16"/>
      <c r="E366" s="39" t="s">
        <v>434</v>
      </c>
      <c r="F366" s="40"/>
      <c r="G366" s="48" t="s">
        <v>92</v>
      </c>
      <c r="H366" s="133">
        <v>1</v>
      </c>
      <c r="I366" s="133">
        <v>0</v>
      </c>
      <c r="J366" s="133">
        <v>0</v>
      </c>
      <c r="K366" s="133">
        <f>H366*I366</f>
        <v>0</v>
      </c>
      <c r="L366" s="133">
        <f>H366*J366</f>
        <v>0</v>
      </c>
      <c r="M366" s="136">
        <f>K366+L366</f>
        <v>0</v>
      </c>
    </row>
    <row r="367" spans="1:13" ht="12" customHeight="1">
      <c r="G367" s="48"/>
      <c r="H367" s="133"/>
      <c r="I367" s="133"/>
      <c r="J367" s="133"/>
      <c r="K367" s="133"/>
      <c r="L367" s="133"/>
      <c r="M367" s="134"/>
    </row>
    <row r="368" spans="1:13" s="11" customFormat="1" ht="12" customHeight="1">
      <c r="A368" s="37" t="s">
        <v>441</v>
      </c>
      <c r="B368" s="34" t="s">
        <v>442</v>
      </c>
      <c r="C368" s="22"/>
      <c r="D368" s="22"/>
      <c r="E368" s="35"/>
      <c r="F368" s="20"/>
      <c r="G368" s="36"/>
      <c r="H368" s="135"/>
      <c r="I368" s="135"/>
      <c r="J368" s="135"/>
      <c r="K368" s="135"/>
      <c r="L368" s="135"/>
      <c r="M368" s="134"/>
    </row>
    <row r="369" spans="1:13" s="13" customFormat="1" ht="51">
      <c r="A369" s="48" t="s">
        <v>443</v>
      </c>
      <c r="B369" s="38"/>
      <c r="C369" s="16"/>
      <c r="D369" s="16"/>
      <c r="E369" s="39" t="s">
        <v>444</v>
      </c>
      <c r="F369" s="40"/>
      <c r="G369" s="48" t="s">
        <v>92</v>
      </c>
      <c r="H369" s="133">
        <v>1</v>
      </c>
      <c r="I369" s="133">
        <v>0</v>
      </c>
      <c r="J369" s="133">
        <v>0</v>
      </c>
      <c r="K369" s="133">
        <f>H369*I369</f>
        <v>0</v>
      </c>
      <c r="L369" s="133">
        <f>H369*J369</f>
        <v>0</v>
      </c>
      <c r="M369" s="136">
        <f>K369+L369</f>
        <v>0</v>
      </c>
    </row>
    <row r="370" spans="1:13" ht="12" customHeight="1">
      <c r="G370" s="48"/>
      <c r="H370" s="133"/>
      <c r="I370" s="133"/>
      <c r="J370" s="133"/>
      <c r="K370" s="133"/>
      <c r="L370" s="133"/>
      <c r="M370" s="134"/>
    </row>
    <row r="371" spans="1:13" s="11" customFormat="1" ht="12" customHeight="1">
      <c r="A371" s="37" t="s">
        <v>445</v>
      </c>
      <c r="B371" s="34" t="s">
        <v>446</v>
      </c>
      <c r="C371" s="22"/>
      <c r="D371" s="22"/>
      <c r="E371" s="35"/>
      <c r="F371" s="20"/>
      <c r="G371" s="36"/>
      <c r="H371" s="135"/>
      <c r="I371" s="135"/>
      <c r="J371" s="135"/>
      <c r="K371" s="135"/>
      <c r="L371" s="135"/>
      <c r="M371" s="134"/>
    </row>
    <row r="372" spans="1:13" s="13" customFormat="1" ht="63.75">
      <c r="A372" s="48" t="s">
        <v>447</v>
      </c>
      <c r="B372" s="38"/>
      <c r="C372" s="16"/>
      <c r="D372" s="16"/>
      <c r="E372" s="39" t="s">
        <v>448</v>
      </c>
      <c r="F372" s="40"/>
      <c r="G372" s="48" t="s">
        <v>325</v>
      </c>
      <c r="H372" s="133">
        <f>2.79*6.45</f>
        <v>17.9955</v>
      </c>
      <c r="I372" s="133">
        <v>0</v>
      </c>
      <c r="J372" s="133">
        <v>0</v>
      </c>
      <c r="K372" s="133">
        <f>H372*I372</f>
        <v>0</v>
      </c>
      <c r="L372" s="133">
        <f>H372*J372</f>
        <v>0</v>
      </c>
      <c r="M372" s="136">
        <f>K372+L372</f>
        <v>0</v>
      </c>
    </row>
    <row r="373" spans="1:13" ht="12" customHeight="1">
      <c r="G373" s="48"/>
      <c r="H373" s="133"/>
      <c r="I373" s="133"/>
      <c r="J373" s="133"/>
      <c r="K373" s="133"/>
      <c r="L373" s="133"/>
      <c r="M373" s="134"/>
    </row>
    <row r="374" spans="1:13" s="11" customFormat="1" ht="12" customHeight="1">
      <c r="A374" s="37" t="s">
        <v>449</v>
      </c>
      <c r="B374" s="34" t="s">
        <v>450</v>
      </c>
      <c r="C374" s="22"/>
      <c r="D374" s="22"/>
      <c r="E374" s="35"/>
      <c r="F374" s="20"/>
      <c r="G374" s="36"/>
      <c r="H374" s="135"/>
      <c r="I374" s="135"/>
      <c r="J374" s="135"/>
      <c r="K374" s="135"/>
      <c r="L374" s="135"/>
      <c r="M374" s="134"/>
    </row>
    <row r="375" spans="1:13" s="13" customFormat="1" ht="63.75">
      <c r="A375" s="48"/>
      <c r="B375" s="38"/>
      <c r="C375" s="16"/>
      <c r="D375" s="16"/>
      <c r="E375" s="39" t="s">
        <v>448</v>
      </c>
      <c r="F375" s="40"/>
      <c r="G375" s="48" t="s">
        <v>325</v>
      </c>
      <c r="H375" s="133">
        <f>3.4*2.8</f>
        <v>9.52</v>
      </c>
      <c r="I375" s="133">
        <v>0</v>
      </c>
      <c r="J375" s="133">
        <v>0</v>
      </c>
      <c r="K375" s="133">
        <f>H375*I375</f>
        <v>0</v>
      </c>
      <c r="L375" s="133">
        <f>H375*J375</f>
        <v>0</v>
      </c>
      <c r="M375" s="136">
        <f>K375+L375</f>
        <v>0</v>
      </c>
    </row>
    <row r="376" spans="1:13" ht="14.45" customHeight="1">
      <c r="D376" s="55"/>
      <c r="E376" s="56"/>
      <c r="G376" s="48"/>
      <c r="H376" s="148"/>
      <c r="I376" s="133"/>
      <c r="J376" s="133"/>
      <c r="K376" s="133"/>
      <c r="L376" s="133"/>
      <c r="M376" s="136"/>
    </row>
    <row r="377" spans="1:13" s="14" customFormat="1">
      <c r="A377" s="43"/>
      <c r="B377" s="41" t="s">
        <v>451</v>
      </c>
      <c r="C377" s="28"/>
      <c r="D377" s="28"/>
      <c r="E377" s="29"/>
      <c r="F377" s="42"/>
      <c r="G377" s="43"/>
      <c r="H377" s="149"/>
      <c r="I377" s="149"/>
      <c r="J377" s="149"/>
      <c r="K377" s="143">
        <f>SUBTOTAL(9,K220:K376)</f>
        <v>0</v>
      </c>
      <c r="L377" s="143">
        <f>SUBTOTAL(9,L220:L376)</f>
        <v>0</v>
      </c>
      <c r="M377" s="143">
        <f>SUBTOTAL(9,M220:M376)</f>
        <v>0</v>
      </c>
    </row>
    <row r="378" spans="1:13" ht="12" customHeight="1">
      <c r="A378" s="43" t="s">
        <v>452</v>
      </c>
      <c r="B378" s="27"/>
      <c r="C378" s="28"/>
      <c r="D378" s="28"/>
      <c r="E378" s="29" t="s">
        <v>453</v>
      </c>
      <c r="F378" s="30"/>
      <c r="G378" s="31"/>
      <c r="H378" s="130"/>
      <c r="I378" s="130"/>
      <c r="J378" s="130"/>
      <c r="K378" s="130"/>
      <c r="L378" s="130"/>
      <c r="M378" s="131"/>
    </row>
    <row r="379" spans="1:13" ht="12" customHeight="1">
      <c r="G379" s="48"/>
      <c r="H379" s="133"/>
      <c r="I379" s="133"/>
      <c r="J379" s="133"/>
      <c r="K379" s="133"/>
      <c r="L379" s="133"/>
      <c r="M379" s="134"/>
    </row>
    <row r="380" spans="1:13" ht="12" customHeight="1">
      <c r="A380" s="36"/>
      <c r="B380" s="34" t="s">
        <v>21</v>
      </c>
      <c r="C380" s="22"/>
      <c r="D380" s="22"/>
      <c r="E380" s="35"/>
      <c r="F380" s="20"/>
      <c r="G380" s="36"/>
      <c r="H380" s="135"/>
      <c r="I380" s="135"/>
      <c r="J380" s="135"/>
      <c r="K380" s="135"/>
      <c r="L380" s="135"/>
      <c r="M380" s="134"/>
    </row>
    <row r="381" spans="1:13" ht="38.25">
      <c r="B381" s="38"/>
      <c r="D381" s="67" t="s">
        <v>22</v>
      </c>
      <c r="E381" s="64" t="s">
        <v>454</v>
      </c>
      <c r="F381" s="65"/>
      <c r="G381" s="48"/>
      <c r="H381" s="133"/>
      <c r="I381" s="133"/>
      <c r="J381" s="133"/>
      <c r="K381" s="133"/>
      <c r="L381" s="133"/>
      <c r="M381" s="134"/>
    </row>
    <row r="382" spans="1:13">
      <c r="B382" s="38"/>
      <c r="D382" s="67" t="s">
        <v>50</v>
      </c>
      <c r="E382" s="64" t="s">
        <v>455</v>
      </c>
      <c r="F382" s="65"/>
      <c r="G382" s="48"/>
      <c r="H382" s="133"/>
      <c r="I382" s="133"/>
      <c r="J382" s="133"/>
      <c r="K382" s="133"/>
      <c r="L382" s="133"/>
      <c r="M382" s="134"/>
    </row>
    <row r="383" spans="1:13" ht="12" customHeight="1">
      <c r="G383" s="48"/>
      <c r="H383" s="133"/>
      <c r="I383" s="133"/>
      <c r="J383" s="133"/>
      <c r="K383" s="133"/>
      <c r="L383" s="133"/>
      <c r="M383" s="134"/>
    </row>
    <row r="384" spans="1:13">
      <c r="A384" s="36" t="s">
        <v>456</v>
      </c>
      <c r="B384" s="35" t="s">
        <v>457</v>
      </c>
      <c r="C384" s="22"/>
      <c r="D384" s="22"/>
      <c r="E384" s="35"/>
      <c r="F384" s="20"/>
      <c r="G384" s="36"/>
      <c r="H384" s="135"/>
      <c r="I384" s="135"/>
      <c r="J384" s="135"/>
      <c r="K384" s="135"/>
      <c r="L384" s="135"/>
      <c r="M384" s="134"/>
    </row>
    <row r="385" spans="1:13">
      <c r="B385" s="38"/>
      <c r="E385" s="64" t="s">
        <v>458</v>
      </c>
      <c r="F385" s="65"/>
      <c r="G385" s="48"/>
      <c r="H385" s="133"/>
      <c r="I385" s="133"/>
      <c r="J385" s="133"/>
      <c r="K385" s="133"/>
      <c r="L385" s="133"/>
      <c r="M385" s="136"/>
    </row>
    <row r="386" spans="1:13" ht="15">
      <c r="A386" s="48" t="s">
        <v>459</v>
      </c>
      <c r="E386" s="66" t="s">
        <v>63</v>
      </c>
      <c r="G386" s="48" t="s">
        <v>168</v>
      </c>
      <c r="H386" s="133">
        <v>400</v>
      </c>
      <c r="I386" s="133"/>
      <c r="J386" s="133">
        <v>0</v>
      </c>
      <c r="K386" s="133">
        <f t="shared" ref="K386:K389" si="111">H386*I386</f>
        <v>0</v>
      </c>
      <c r="L386" s="133">
        <f t="shared" ref="L386" si="112">H386*J386</f>
        <v>0</v>
      </c>
      <c r="M386" s="136">
        <f t="shared" ref="M386:M389" si="113">H386*I386+H386*J386</f>
        <v>0</v>
      </c>
    </row>
    <row r="387" spans="1:13">
      <c r="A387" s="48" t="s">
        <v>460</v>
      </c>
      <c r="E387" s="64" t="s">
        <v>461</v>
      </c>
      <c r="F387" s="65"/>
      <c r="G387" s="48" t="s">
        <v>462</v>
      </c>
      <c r="H387" s="133">
        <f>H386/4.5</f>
        <v>88.888888888888886</v>
      </c>
      <c r="I387" s="133">
        <v>0</v>
      </c>
      <c r="J387" s="133">
        <v>0</v>
      </c>
      <c r="K387" s="133">
        <f>H387*I387</f>
        <v>0</v>
      </c>
      <c r="L387" s="133"/>
      <c r="M387" s="136">
        <f t="shared" si="113"/>
        <v>0</v>
      </c>
    </row>
    <row r="388" spans="1:13">
      <c r="A388" s="48" t="s">
        <v>463</v>
      </c>
      <c r="E388" s="64" t="s">
        <v>464</v>
      </c>
      <c r="F388" s="65"/>
      <c r="G388" s="48" t="s">
        <v>465</v>
      </c>
      <c r="H388" s="133">
        <f>H386/1</f>
        <v>400</v>
      </c>
      <c r="I388" s="133">
        <v>0</v>
      </c>
      <c r="J388" s="133">
        <v>0</v>
      </c>
      <c r="K388" s="133">
        <f t="shared" si="111"/>
        <v>0</v>
      </c>
      <c r="L388" s="133"/>
      <c r="M388" s="136">
        <f t="shared" si="113"/>
        <v>0</v>
      </c>
    </row>
    <row r="389" spans="1:13">
      <c r="A389" s="48" t="s">
        <v>466</v>
      </c>
      <c r="E389" s="64" t="s">
        <v>467</v>
      </c>
      <c r="F389" s="65"/>
      <c r="G389" s="48" t="s">
        <v>462</v>
      </c>
      <c r="H389" s="133">
        <f>H386/4.5</f>
        <v>88.888888888888886</v>
      </c>
      <c r="I389" s="133">
        <v>0</v>
      </c>
      <c r="J389" s="133">
        <v>0</v>
      </c>
      <c r="K389" s="133">
        <f t="shared" si="111"/>
        <v>0</v>
      </c>
      <c r="L389" s="133"/>
      <c r="M389" s="136">
        <f t="shared" si="113"/>
        <v>0</v>
      </c>
    </row>
    <row r="390" spans="1:13">
      <c r="E390" s="64"/>
      <c r="F390" s="65"/>
      <c r="G390" s="48"/>
      <c r="H390" s="133"/>
      <c r="I390" s="133"/>
      <c r="J390" s="133"/>
      <c r="K390" s="133"/>
      <c r="L390" s="133"/>
      <c r="M390" s="136"/>
    </row>
    <row r="391" spans="1:13">
      <c r="A391" s="36" t="s">
        <v>468</v>
      </c>
      <c r="B391" s="35" t="s">
        <v>469</v>
      </c>
      <c r="C391" s="22"/>
      <c r="D391" s="22"/>
      <c r="E391" s="35"/>
      <c r="F391" s="20"/>
      <c r="G391" s="36"/>
      <c r="H391" s="133"/>
      <c r="I391" s="135"/>
      <c r="J391" s="135"/>
      <c r="K391" s="135"/>
      <c r="L391" s="135"/>
      <c r="M391" s="134"/>
    </row>
    <row r="392" spans="1:13">
      <c r="E392" s="66"/>
      <c r="G392" s="48"/>
      <c r="H392" s="133"/>
      <c r="I392" s="133"/>
      <c r="J392" s="133"/>
      <c r="K392" s="133"/>
      <c r="L392" s="133"/>
      <c r="M392" s="136"/>
    </row>
    <row r="393" spans="1:13">
      <c r="B393" s="38"/>
      <c r="D393" s="52"/>
      <c r="E393" s="178" t="s">
        <v>470</v>
      </c>
      <c r="F393" s="177"/>
      <c r="G393" s="54"/>
      <c r="H393" s="150"/>
      <c r="I393" s="150"/>
      <c r="J393" s="133"/>
      <c r="K393" s="133"/>
      <c r="L393" s="133"/>
      <c r="M393" s="136"/>
    </row>
    <row r="394" spans="1:13" ht="15">
      <c r="A394" s="48" t="s">
        <v>471</v>
      </c>
      <c r="D394" s="52"/>
      <c r="E394" s="66" t="s">
        <v>63</v>
      </c>
      <c r="G394" s="48" t="s">
        <v>168</v>
      </c>
      <c r="H394" s="133">
        <v>276</v>
      </c>
      <c r="I394" s="133"/>
      <c r="J394" s="133">
        <v>0</v>
      </c>
      <c r="K394" s="133">
        <f t="shared" ref="K394" si="114">H394*I394</f>
        <v>0</v>
      </c>
      <c r="L394" s="133">
        <f t="shared" ref="L394:L397" si="115">H394*J394</f>
        <v>0</v>
      </c>
      <c r="M394" s="136">
        <f t="shared" ref="M394:M397" si="116">H394*I394+H394*J394</f>
        <v>0</v>
      </c>
    </row>
    <row r="395" spans="1:13">
      <c r="A395" s="48" t="s">
        <v>472</v>
      </c>
      <c r="E395" s="64" t="s">
        <v>461</v>
      </c>
      <c r="F395" s="65"/>
      <c r="G395" s="48" t="s">
        <v>462</v>
      </c>
      <c r="H395" s="133">
        <f>H394/4.5</f>
        <v>61.333333333333336</v>
      </c>
      <c r="I395" s="133">
        <v>0</v>
      </c>
      <c r="J395" s="133">
        <v>0</v>
      </c>
      <c r="K395" s="133">
        <f>H395*I395</f>
        <v>0</v>
      </c>
      <c r="L395" s="133">
        <f t="shared" si="115"/>
        <v>0</v>
      </c>
      <c r="M395" s="136">
        <f t="shared" si="116"/>
        <v>0</v>
      </c>
    </row>
    <row r="396" spans="1:13">
      <c r="A396" s="48" t="s">
        <v>473</v>
      </c>
      <c r="E396" s="64" t="s">
        <v>464</v>
      </c>
      <c r="F396" s="65"/>
      <c r="G396" s="48" t="s">
        <v>465</v>
      </c>
      <c r="H396" s="133">
        <f>H394/1</f>
        <v>276</v>
      </c>
      <c r="I396" s="133">
        <v>0</v>
      </c>
      <c r="J396" s="133">
        <v>0</v>
      </c>
      <c r="K396" s="133">
        <f t="shared" ref="K396:K397" si="117">H396*I396</f>
        <v>0</v>
      </c>
      <c r="L396" s="133">
        <f t="shared" si="115"/>
        <v>0</v>
      </c>
      <c r="M396" s="136">
        <f t="shared" si="116"/>
        <v>0</v>
      </c>
    </row>
    <row r="397" spans="1:13">
      <c r="A397" s="48" t="s">
        <v>474</v>
      </c>
      <c r="E397" s="64" t="s">
        <v>467</v>
      </c>
      <c r="F397" s="65"/>
      <c r="G397" s="48" t="s">
        <v>462</v>
      </c>
      <c r="H397" s="133">
        <f>H394/4.5</f>
        <v>61.333333333333336</v>
      </c>
      <c r="I397" s="133">
        <v>0</v>
      </c>
      <c r="J397" s="133">
        <v>0</v>
      </c>
      <c r="K397" s="133">
        <f t="shared" si="117"/>
        <v>0</v>
      </c>
      <c r="L397" s="133">
        <f t="shared" si="115"/>
        <v>0</v>
      </c>
      <c r="M397" s="136">
        <f t="shared" si="116"/>
        <v>0</v>
      </c>
    </row>
    <row r="398" spans="1:13">
      <c r="E398" s="64"/>
      <c r="F398" s="65"/>
      <c r="G398" s="57"/>
      <c r="H398" s="133"/>
      <c r="I398" s="133"/>
      <c r="J398" s="133"/>
      <c r="K398" s="133"/>
      <c r="L398" s="133"/>
      <c r="M398" s="136"/>
    </row>
    <row r="399" spans="1:13">
      <c r="A399" s="43"/>
      <c r="B399" s="27"/>
      <c r="C399" s="28"/>
      <c r="D399" s="28"/>
      <c r="E399" s="29" t="s">
        <v>475</v>
      </c>
      <c r="F399" s="30"/>
      <c r="G399" s="31"/>
      <c r="H399" s="130"/>
      <c r="I399" s="130"/>
      <c r="J399" s="130"/>
      <c r="K399" s="143">
        <f>SUBTOTAL(9,K385:K398)</f>
        <v>0</v>
      </c>
      <c r="L399" s="143">
        <f>SUBTOTAL(9,L385:L398)</f>
        <v>0</v>
      </c>
      <c r="M399" s="143">
        <f>SUBTOTAL(9,M385:M398)</f>
        <v>0</v>
      </c>
    </row>
    <row r="400" spans="1:13">
      <c r="A400" s="26" t="s">
        <v>476</v>
      </c>
      <c r="B400" s="82"/>
      <c r="C400" s="24"/>
      <c r="D400" s="24"/>
      <c r="E400" s="25" t="s">
        <v>477</v>
      </c>
      <c r="F400" s="83"/>
      <c r="G400" s="84"/>
      <c r="H400" s="140"/>
      <c r="I400" s="140"/>
      <c r="J400" s="140"/>
      <c r="K400" s="140"/>
      <c r="L400" s="140"/>
      <c r="M400" s="129"/>
    </row>
    <row r="401" spans="1:13">
      <c r="A401" s="36"/>
      <c r="B401" s="21"/>
      <c r="C401" s="22"/>
      <c r="D401" s="22"/>
      <c r="E401" s="35"/>
      <c r="G401" s="48"/>
      <c r="H401" s="133"/>
      <c r="I401" s="133"/>
      <c r="J401" s="133"/>
      <c r="K401" s="133"/>
      <c r="L401" s="133"/>
      <c r="M401" s="136"/>
    </row>
    <row r="402" spans="1:13">
      <c r="A402" s="36"/>
      <c r="B402" s="34" t="s">
        <v>21</v>
      </c>
      <c r="C402" s="22"/>
      <c r="D402" s="22"/>
      <c r="E402" s="85"/>
      <c r="G402" s="48"/>
      <c r="H402" s="133"/>
      <c r="I402" s="133"/>
      <c r="J402" s="133"/>
      <c r="K402" s="133"/>
      <c r="L402" s="133"/>
      <c r="M402" s="136"/>
    </row>
    <row r="403" spans="1:13" ht="25.5">
      <c r="A403" s="124"/>
      <c r="B403" s="38"/>
      <c r="D403" s="67" t="s">
        <v>22</v>
      </c>
      <c r="E403" s="81" t="s">
        <v>478</v>
      </c>
      <c r="G403" s="48"/>
      <c r="I403" s="133"/>
      <c r="J403" s="133"/>
      <c r="K403" s="133"/>
      <c r="L403" s="133"/>
      <c r="M403" s="135"/>
    </row>
    <row r="404" spans="1:13">
      <c r="A404" s="124"/>
      <c r="B404" s="38"/>
      <c r="D404" s="67" t="s">
        <v>50</v>
      </c>
      <c r="E404" s="81" t="s">
        <v>479</v>
      </c>
      <c r="G404" s="48"/>
      <c r="I404" s="133"/>
      <c r="J404" s="133"/>
      <c r="K404" s="133"/>
      <c r="L404" s="133"/>
      <c r="M404" s="136"/>
    </row>
    <row r="405" spans="1:13">
      <c r="A405" s="36" t="s">
        <v>480</v>
      </c>
      <c r="B405" s="34" t="s">
        <v>481</v>
      </c>
      <c r="C405" s="22"/>
      <c r="D405" s="22"/>
      <c r="E405" s="85"/>
      <c r="F405" s="86"/>
      <c r="G405" s="48"/>
      <c r="I405" s="133"/>
      <c r="J405" s="133"/>
      <c r="K405" s="133"/>
      <c r="L405" s="133"/>
      <c r="M405" s="136"/>
    </row>
    <row r="406" spans="1:13">
      <c r="A406" s="124"/>
      <c r="B406" s="38"/>
      <c r="E406" s="81" t="s">
        <v>482</v>
      </c>
      <c r="F406" s="86"/>
      <c r="G406" s="48"/>
      <c r="I406" s="133"/>
      <c r="J406" s="133"/>
      <c r="K406" s="133"/>
      <c r="L406" s="133"/>
      <c r="M406" s="136"/>
    </row>
    <row r="407" spans="1:13">
      <c r="A407" s="124" t="s">
        <v>483</v>
      </c>
      <c r="B407" s="38"/>
      <c r="E407" s="61" t="s">
        <v>63</v>
      </c>
      <c r="F407" s="86"/>
      <c r="G407" s="48" t="s">
        <v>269</v>
      </c>
      <c r="H407" s="125">
        <f>9.262+9.262</f>
        <v>18.524000000000001</v>
      </c>
      <c r="I407" s="133">
        <v>0</v>
      </c>
      <c r="J407" s="133">
        <v>0</v>
      </c>
      <c r="K407" s="133">
        <f t="shared" ref="K407" si="118">H407*I407</f>
        <v>0</v>
      </c>
      <c r="L407" s="133">
        <f t="shared" ref="L407" si="119">H407*J407</f>
        <v>0</v>
      </c>
      <c r="M407" s="142">
        <f t="shared" ref="M407" si="120">H407*I407+H407*J407</f>
        <v>0</v>
      </c>
    </row>
    <row r="408" spans="1:13">
      <c r="A408" s="124"/>
      <c r="B408" s="38"/>
      <c r="E408" s="66"/>
      <c r="F408" s="86"/>
      <c r="G408" s="48"/>
      <c r="I408" s="133"/>
      <c r="J408" s="133"/>
      <c r="K408" s="133"/>
      <c r="L408" s="133"/>
      <c r="M408" s="142"/>
    </row>
    <row r="409" spans="1:13" s="13" customFormat="1">
      <c r="A409" s="26"/>
      <c r="B409" s="82"/>
      <c r="C409" s="24"/>
      <c r="D409" s="24"/>
      <c r="E409" s="25" t="s">
        <v>484</v>
      </c>
      <c r="F409" s="83"/>
      <c r="G409" s="84"/>
      <c r="H409" s="140"/>
      <c r="I409" s="140"/>
      <c r="J409" s="140"/>
      <c r="K409" s="143">
        <f>SUBTOTAL(9,K404:K408)</f>
        <v>0</v>
      </c>
      <c r="L409" s="143">
        <f>SUBTOTAL(9,L404:L408)</f>
        <v>0</v>
      </c>
      <c r="M409" s="143">
        <f>SUBTOTAL(9,M404:M408)</f>
        <v>0</v>
      </c>
    </row>
    <row r="410" spans="1:13" s="13" customFormat="1" ht="15" customHeight="1">
      <c r="A410" s="43" t="s">
        <v>485</v>
      </c>
      <c r="B410" s="27"/>
      <c r="C410" s="28"/>
      <c r="D410" s="28"/>
      <c r="E410" s="29" t="s">
        <v>486</v>
      </c>
      <c r="F410" s="30"/>
      <c r="G410" s="31"/>
      <c r="H410" s="130"/>
      <c r="I410" s="130"/>
      <c r="J410" s="130"/>
      <c r="K410" s="130"/>
      <c r="L410" s="130"/>
      <c r="M410" s="131"/>
    </row>
    <row r="411" spans="1:13" s="11" customFormat="1" ht="12" customHeight="1">
      <c r="A411" s="36"/>
      <c r="B411" s="34" t="s">
        <v>21</v>
      </c>
      <c r="C411" s="22"/>
      <c r="D411" s="22"/>
      <c r="E411" s="35"/>
      <c r="F411" s="20"/>
      <c r="G411" s="36"/>
      <c r="H411" s="135"/>
      <c r="I411" s="135"/>
      <c r="J411" s="135"/>
      <c r="K411" s="135"/>
      <c r="L411" s="135"/>
      <c r="M411" s="134"/>
    </row>
    <row r="412" spans="1:13" ht="25.5">
      <c r="B412" s="38"/>
      <c r="D412" s="67" t="s">
        <v>22</v>
      </c>
      <c r="E412" s="49" t="s">
        <v>487</v>
      </c>
      <c r="F412" s="40"/>
      <c r="G412" s="48"/>
      <c r="H412" s="133"/>
      <c r="I412" s="133"/>
      <c r="J412" s="133"/>
      <c r="K412" s="133"/>
      <c r="L412" s="133"/>
      <c r="M412" s="134"/>
    </row>
    <row r="413" spans="1:13" ht="44.25" customHeight="1">
      <c r="B413" s="38"/>
      <c r="D413" s="67" t="s">
        <v>50</v>
      </c>
      <c r="E413" s="49" t="s">
        <v>488</v>
      </c>
      <c r="F413" s="40"/>
      <c r="G413" s="48"/>
      <c r="H413" s="133"/>
      <c r="I413" s="133"/>
      <c r="J413" s="133"/>
      <c r="K413" s="133"/>
      <c r="L413" s="133"/>
      <c r="M413" s="134"/>
    </row>
    <row r="414" spans="1:13" ht="25.5">
      <c r="B414" s="38"/>
      <c r="D414" s="67" t="s">
        <v>52</v>
      </c>
      <c r="E414" s="49" t="s">
        <v>489</v>
      </c>
      <c r="F414" s="40"/>
      <c r="G414" s="48"/>
      <c r="H414" s="133"/>
      <c r="I414" s="133"/>
      <c r="J414" s="133"/>
      <c r="K414" s="133"/>
      <c r="L414" s="133"/>
      <c r="M414" s="134"/>
    </row>
    <row r="415" spans="1:13" ht="42.75" customHeight="1">
      <c r="B415" s="38"/>
      <c r="D415" s="67" t="s">
        <v>54</v>
      </c>
      <c r="E415" s="49" t="s">
        <v>490</v>
      </c>
      <c r="F415" s="40"/>
      <c r="G415" s="48"/>
      <c r="H415" s="133"/>
      <c r="I415" s="133"/>
      <c r="J415" s="133"/>
      <c r="K415" s="133"/>
      <c r="L415" s="133"/>
      <c r="M415" s="134"/>
    </row>
    <row r="416" spans="1:13" ht="25.5">
      <c r="A416" s="6"/>
      <c r="B416" s="38"/>
      <c r="D416" s="67" t="s">
        <v>56</v>
      </c>
      <c r="E416" s="49" t="s">
        <v>491</v>
      </c>
      <c r="F416" s="40"/>
      <c r="G416" s="48"/>
      <c r="H416" s="133"/>
      <c r="I416" s="133"/>
      <c r="J416" s="133"/>
      <c r="K416" s="133"/>
      <c r="L416" s="133"/>
      <c r="M416" s="134"/>
    </row>
    <row r="417" spans="1:13">
      <c r="A417" s="6"/>
      <c r="B417" s="38"/>
      <c r="D417" s="67" t="s">
        <v>58</v>
      </c>
      <c r="E417" s="49" t="s">
        <v>492</v>
      </c>
      <c r="F417" s="40"/>
      <c r="G417" s="48"/>
      <c r="H417" s="133"/>
      <c r="I417" s="133"/>
      <c r="J417" s="133"/>
      <c r="K417" s="133"/>
      <c r="L417" s="133"/>
      <c r="M417" s="136"/>
    </row>
    <row r="418" spans="1:13" ht="25.5">
      <c r="A418" s="6"/>
      <c r="B418" s="38"/>
      <c r="D418" s="67" t="s">
        <v>60</v>
      </c>
      <c r="E418" s="49" t="s">
        <v>493</v>
      </c>
      <c r="F418" s="40"/>
      <c r="G418" s="48"/>
      <c r="H418" s="133"/>
      <c r="I418" s="133"/>
      <c r="J418" s="133"/>
      <c r="K418" s="133"/>
      <c r="L418" s="133"/>
      <c r="M418" s="136"/>
    </row>
    <row r="419" spans="1:13" ht="53.25" customHeight="1">
      <c r="A419" s="6"/>
      <c r="B419" s="38"/>
      <c r="D419" s="67" t="s">
        <v>494</v>
      </c>
      <c r="E419" s="49" t="s">
        <v>495</v>
      </c>
      <c r="F419" s="40"/>
      <c r="G419" s="48"/>
      <c r="H419" s="133"/>
      <c r="I419" s="133"/>
      <c r="J419" s="133"/>
      <c r="K419" s="133"/>
      <c r="L419" s="133"/>
      <c r="M419" s="136"/>
    </row>
    <row r="420" spans="1:13" ht="25.5">
      <c r="D420" s="67" t="s">
        <v>496</v>
      </c>
      <c r="E420" s="49" t="s">
        <v>497</v>
      </c>
      <c r="F420" s="40"/>
      <c r="G420" s="48"/>
      <c r="H420" s="133"/>
      <c r="I420" s="133"/>
      <c r="J420" s="133"/>
      <c r="K420" s="133"/>
      <c r="L420" s="133"/>
      <c r="M420" s="136"/>
    </row>
    <row r="421" spans="1:13" ht="25.5">
      <c r="D421" s="67" t="s">
        <v>498</v>
      </c>
      <c r="E421" s="49" t="s">
        <v>499</v>
      </c>
      <c r="F421" s="40"/>
      <c r="G421" s="48"/>
      <c r="H421" s="133"/>
      <c r="I421" s="133"/>
      <c r="J421" s="133"/>
      <c r="K421" s="133"/>
      <c r="L421" s="133"/>
      <c r="M421" s="136"/>
    </row>
    <row r="422" spans="1:13">
      <c r="D422" s="67" t="s">
        <v>500</v>
      </c>
      <c r="E422" s="49" t="s">
        <v>501</v>
      </c>
      <c r="F422" s="40"/>
      <c r="G422" s="48"/>
      <c r="H422" s="133"/>
      <c r="I422" s="133"/>
      <c r="J422" s="133"/>
      <c r="K422" s="133"/>
      <c r="L422" s="133"/>
      <c r="M422" s="136"/>
    </row>
    <row r="423" spans="1:13" ht="25.5">
      <c r="D423" s="67" t="s">
        <v>502</v>
      </c>
      <c r="E423" s="49" t="s">
        <v>503</v>
      </c>
      <c r="F423" s="40"/>
      <c r="G423" s="48"/>
      <c r="H423" s="133"/>
      <c r="I423" s="133"/>
      <c r="J423" s="133"/>
      <c r="K423" s="133"/>
      <c r="L423" s="133"/>
      <c r="M423" s="136"/>
    </row>
    <row r="424" spans="1:13" ht="25.5">
      <c r="D424" s="67" t="s">
        <v>504</v>
      </c>
      <c r="E424" s="49" t="s">
        <v>505</v>
      </c>
      <c r="F424" s="40"/>
      <c r="G424" s="48"/>
      <c r="H424" s="133"/>
      <c r="I424" s="133"/>
      <c r="J424" s="133"/>
      <c r="K424" s="133"/>
      <c r="L424" s="133"/>
      <c r="M424" s="136"/>
    </row>
    <row r="425" spans="1:13" ht="27" customHeight="1">
      <c r="D425" s="67" t="s">
        <v>506</v>
      </c>
      <c r="E425" s="49" t="s">
        <v>507</v>
      </c>
      <c r="F425" s="87"/>
      <c r="G425" s="48"/>
      <c r="H425" s="133"/>
      <c r="I425" s="133"/>
      <c r="J425" s="133"/>
      <c r="K425" s="133"/>
      <c r="L425" s="133"/>
      <c r="M425" s="136"/>
    </row>
    <row r="426" spans="1:13">
      <c r="D426" s="67" t="s">
        <v>508</v>
      </c>
      <c r="E426" s="49" t="s">
        <v>509</v>
      </c>
      <c r="F426" s="87"/>
      <c r="G426" s="48"/>
      <c r="H426" s="133"/>
      <c r="I426" s="133"/>
      <c r="J426" s="133"/>
      <c r="K426" s="133"/>
      <c r="L426" s="133"/>
      <c r="M426" s="136"/>
    </row>
    <row r="427" spans="1:13">
      <c r="E427" s="88" t="s">
        <v>510</v>
      </c>
      <c r="F427" s="87"/>
      <c r="G427" s="48"/>
      <c r="H427" s="133"/>
      <c r="I427" s="133"/>
      <c r="J427" s="133"/>
      <c r="K427" s="133"/>
      <c r="L427" s="133"/>
      <c r="M427" s="136"/>
    </row>
    <row r="428" spans="1:13">
      <c r="E428" s="88" t="s">
        <v>511</v>
      </c>
      <c r="F428" s="87"/>
      <c r="G428" s="48"/>
      <c r="H428" s="133"/>
      <c r="I428" s="133"/>
      <c r="J428" s="133"/>
      <c r="K428" s="133"/>
      <c r="L428" s="133"/>
      <c r="M428" s="136"/>
    </row>
    <row r="429" spans="1:13">
      <c r="E429" s="88" t="s">
        <v>512</v>
      </c>
      <c r="F429" s="87"/>
      <c r="G429" s="48"/>
      <c r="H429" s="133"/>
      <c r="I429" s="133"/>
      <c r="J429" s="133"/>
      <c r="K429" s="133"/>
      <c r="L429" s="133"/>
      <c r="M429" s="136"/>
    </row>
    <row r="430" spans="1:13">
      <c r="E430" s="88" t="s">
        <v>513</v>
      </c>
      <c r="F430" s="87"/>
      <c r="G430" s="48"/>
      <c r="H430" s="133"/>
      <c r="I430" s="133"/>
      <c r="J430" s="133"/>
      <c r="K430" s="133"/>
      <c r="L430" s="133"/>
      <c r="M430" s="136"/>
    </row>
    <row r="431" spans="1:13">
      <c r="E431" s="88" t="s">
        <v>514</v>
      </c>
      <c r="F431" s="87"/>
      <c r="G431" s="48"/>
      <c r="H431" s="133"/>
      <c r="I431" s="133"/>
      <c r="J431" s="133"/>
      <c r="K431" s="133"/>
      <c r="L431" s="133"/>
      <c r="M431" s="136"/>
    </row>
    <row r="432" spans="1:13">
      <c r="E432" s="88" t="s">
        <v>515</v>
      </c>
      <c r="F432" s="87"/>
      <c r="G432" s="48"/>
      <c r="H432" s="133"/>
      <c r="I432" s="133"/>
      <c r="J432" s="133"/>
      <c r="K432" s="133"/>
      <c r="L432" s="133"/>
      <c r="M432" s="136"/>
    </row>
    <row r="433" spans="1:13">
      <c r="E433" s="88" t="s">
        <v>516</v>
      </c>
      <c r="F433" s="87"/>
      <c r="G433" s="48"/>
      <c r="H433" s="133"/>
      <c r="I433" s="133"/>
      <c r="J433" s="133"/>
      <c r="K433" s="133"/>
      <c r="L433" s="133"/>
      <c r="M433" s="136"/>
    </row>
    <row r="434" spans="1:13">
      <c r="E434" s="88" t="s">
        <v>517</v>
      </c>
      <c r="F434" s="87"/>
      <c r="G434" s="48"/>
      <c r="H434" s="133"/>
      <c r="I434" s="133"/>
      <c r="J434" s="133"/>
      <c r="K434" s="133"/>
      <c r="L434" s="133"/>
      <c r="M434" s="136"/>
    </row>
    <row r="435" spans="1:13" ht="34.15" customHeight="1">
      <c r="E435" s="88" t="s">
        <v>518</v>
      </c>
      <c r="F435" s="87"/>
      <c r="G435" s="48"/>
      <c r="H435" s="133"/>
      <c r="I435" s="133"/>
      <c r="J435" s="133"/>
      <c r="K435" s="133"/>
      <c r="L435" s="133"/>
      <c r="M435" s="136"/>
    </row>
    <row r="436" spans="1:13">
      <c r="E436" s="88" t="s">
        <v>519</v>
      </c>
      <c r="F436" s="87"/>
      <c r="G436" s="48"/>
      <c r="H436" s="133"/>
      <c r="I436" s="133"/>
      <c r="J436" s="133"/>
      <c r="K436" s="133"/>
      <c r="L436" s="133"/>
      <c r="M436" s="136"/>
    </row>
    <row r="437" spans="1:13" ht="15" customHeight="1">
      <c r="E437" s="88" t="s">
        <v>520</v>
      </c>
      <c r="F437" s="87"/>
      <c r="G437" s="48"/>
      <c r="H437" s="133"/>
      <c r="I437" s="133"/>
      <c r="J437" s="133"/>
      <c r="K437" s="133"/>
      <c r="L437" s="133"/>
      <c r="M437" s="136"/>
    </row>
    <row r="438" spans="1:13" ht="14.25" customHeight="1">
      <c r="E438" s="88" t="s">
        <v>521</v>
      </c>
      <c r="F438" s="87"/>
      <c r="G438" s="48"/>
      <c r="H438" s="133"/>
      <c r="I438" s="133"/>
      <c r="J438" s="133"/>
      <c r="K438" s="133"/>
      <c r="L438" s="133"/>
      <c r="M438" s="136"/>
    </row>
    <row r="439" spans="1:13" ht="12.75" customHeight="1">
      <c r="E439" s="88" t="s">
        <v>522</v>
      </c>
      <c r="F439" s="87"/>
      <c r="G439" s="48"/>
      <c r="H439" s="133"/>
      <c r="I439" s="133"/>
      <c r="J439" s="133"/>
      <c r="K439" s="133"/>
      <c r="L439" s="133"/>
      <c r="M439" s="136"/>
    </row>
    <row r="440" spans="1:13">
      <c r="E440" s="88" t="s">
        <v>523</v>
      </c>
      <c r="F440" s="87"/>
      <c r="G440" s="48"/>
      <c r="H440" s="133"/>
      <c r="I440" s="133"/>
      <c r="J440" s="133"/>
      <c r="K440" s="133"/>
      <c r="L440" s="133"/>
      <c r="M440" s="136"/>
    </row>
    <row r="441" spans="1:13">
      <c r="E441" s="88" t="s">
        <v>524</v>
      </c>
      <c r="F441" s="87"/>
      <c r="G441" s="48"/>
      <c r="H441" s="133"/>
      <c r="I441" s="133"/>
      <c r="J441" s="133"/>
      <c r="K441" s="133"/>
      <c r="L441" s="133"/>
      <c r="M441" s="136"/>
    </row>
    <row r="442" spans="1:13" ht="87.75" customHeight="1">
      <c r="D442" s="67" t="s">
        <v>525</v>
      </c>
      <c r="E442" s="49" t="s">
        <v>526</v>
      </c>
      <c r="F442" s="87"/>
      <c r="G442" s="48"/>
      <c r="H442" s="133"/>
      <c r="I442" s="133"/>
      <c r="J442" s="133"/>
      <c r="K442" s="133"/>
      <c r="L442" s="133"/>
      <c r="M442" s="136"/>
    </row>
    <row r="443" spans="1:13" ht="25.5">
      <c r="D443" s="67" t="s">
        <v>527</v>
      </c>
      <c r="E443" s="49" t="s">
        <v>528</v>
      </c>
      <c r="F443" s="87"/>
      <c r="G443" s="48"/>
      <c r="H443" s="133"/>
      <c r="I443" s="133"/>
      <c r="J443" s="133"/>
      <c r="K443" s="133"/>
      <c r="L443" s="133"/>
      <c r="M443" s="136"/>
    </row>
    <row r="444" spans="1:13" ht="25.5">
      <c r="D444" s="67" t="s">
        <v>529</v>
      </c>
      <c r="E444" s="49" t="s">
        <v>530</v>
      </c>
      <c r="F444" s="87"/>
      <c r="G444" s="48"/>
      <c r="H444" s="133"/>
      <c r="I444" s="133"/>
      <c r="J444" s="133"/>
      <c r="K444" s="133"/>
      <c r="L444" s="133"/>
      <c r="M444" s="136"/>
    </row>
    <row r="445" spans="1:13" ht="12" customHeight="1">
      <c r="E445" s="66"/>
      <c r="G445" s="48"/>
      <c r="H445" s="133"/>
      <c r="I445" s="133"/>
      <c r="J445" s="133"/>
      <c r="K445" s="133"/>
      <c r="L445" s="133"/>
      <c r="M445" s="136"/>
    </row>
    <row r="446" spans="1:13">
      <c r="D446" s="67"/>
      <c r="E446" s="49"/>
      <c r="F446" s="87"/>
      <c r="G446" s="48"/>
      <c r="H446" s="133"/>
      <c r="I446" s="133"/>
      <c r="J446" s="133"/>
      <c r="K446" s="133"/>
      <c r="L446" s="133"/>
      <c r="M446" s="136"/>
    </row>
    <row r="447" spans="1:13" s="11" customFormat="1">
      <c r="A447" s="36" t="s">
        <v>531</v>
      </c>
      <c r="B447" s="34" t="s">
        <v>532</v>
      </c>
      <c r="C447" s="22"/>
      <c r="D447" s="22"/>
      <c r="E447" s="35"/>
      <c r="F447" s="20"/>
      <c r="G447" s="36"/>
      <c r="H447" s="135"/>
      <c r="I447" s="135"/>
      <c r="J447" s="135"/>
      <c r="K447" s="135"/>
      <c r="L447" s="135"/>
      <c r="M447" s="136"/>
    </row>
    <row r="448" spans="1:13" s="11" customFormat="1">
      <c r="A448" s="36"/>
      <c r="B448" s="34"/>
      <c r="C448" s="22"/>
      <c r="D448" s="21"/>
      <c r="E448" s="35"/>
      <c r="F448" s="20"/>
      <c r="G448" s="36"/>
      <c r="H448" s="135"/>
      <c r="I448" s="135"/>
      <c r="J448" s="135"/>
      <c r="K448" s="135"/>
      <c r="L448" s="135"/>
      <c r="M448" s="136"/>
    </row>
    <row r="449" spans="1:13" ht="12" customHeight="1">
      <c r="D449" s="89" t="s">
        <v>533</v>
      </c>
      <c r="E449" s="49"/>
      <c r="G449" s="48"/>
      <c r="H449" s="133"/>
      <c r="I449" s="133"/>
      <c r="J449" s="133"/>
      <c r="K449" s="133"/>
      <c r="L449" s="133"/>
      <c r="M449" s="136"/>
    </row>
    <row r="450" spans="1:13" ht="38.25">
      <c r="E450" s="49" t="s">
        <v>534</v>
      </c>
      <c r="G450" s="48"/>
      <c r="H450" s="133"/>
      <c r="I450" s="133"/>
      <c r="J450" s="133"/>
      <c r="K450" s="133"/>
      <c r="L450" s="133"/>
      <c r="M450" s="136"/>
    </row>
    <row r="451" spans="1:13" ht="12" customHeight="1">
      <c r="E451" s="66"/>
      <c r="G451" s="48"/>
      <c r="H451" s="133"/>
      <c r="I451" s="133"/>
      <c r="J451" s="133"/>
      <c r="K451" s="133"/>
      <c r="L451" s="133"/>
      <c r="M451" s="136"/>
    </row>
    <row r="452" spans="1:13" ht="15.75" customHeight="1">
      <c r="A452" s="48" t="s">
        <v>535</v>
      </c>
      <c r="E452" s="49" t="s">
        <v>536</v>
      </c>
      <c r="G452" s="48" t="s">
        <v>67</v>
      </c>
      <c r="H452" s="127">
        <v>1</v>
      </c>
      <c r="I452" s="133">
        <v>0</v>
      </c>
      <c r="J452" s="133">
        <v>0</v>
      </c>
      <c r="K452" s="133">
        <f t="shared" ref="K452:K457" si="121">H452*I452</f>
        <v>0</v>
      </c>
      <c r="L452" s="133">
        <f t="shared" ref="L452:L457" si="122">H452*J452</f>
        <v>0</v>
      </c>
      <c r="M452" s="136">
        <f>K452+L452</f>
        <v>0</v>
      </c>
    </row>
    <row r="453" spans="1:13" ht="15.75" customHeight="1">
      <c r="A453" s="48" t="s">
        <v>537</v>
      </c>
      <c r="E453" s="49" t="s">
        <v>538</v>
      </c>
      <c r="G453" s="48" t="s">
        <v>67</v>
      </c>
      <c r="H453" s="127">
        <v>1</v>
      </c>
      <c r="I453" s="133">
        <v>0</v>
      </c>
      <c r="J453" s="133">
        <v>0</v>
      </c>
      <c r="K453" s="133">
        <f t="shared" si="121"/>
        <v>0</v>
      </c>
      <c r="L453" s="133">
        <f t="shared" si="122"/>
        <v>0</v>
      </c>
      <c r="M453" s="136">
        <f t="shared" ref="M453" si="123">K453+L453</f>
        <v>0</v>
      </c>
    </row>
    <row r="454" spans="1:13" ht="15.75" customHeight="1">
      <c r="A454" s="48" t="s">
        <v>539</v>
      </c>
      <c r="E454" s="49" t="s">
        <v>540</v>
      </c>
      <c r="G454" s="48" t="s">
        <v>67</v>
      </c>
      <c r="H454" s="127">
        <v>1</v>
      </c>
      <c r="I454" s="133">
        <v>0</v>
      </c>
      <c r="J454" s="133">
        <v>0</v>
      </c>
      <c r="K454" s="133">
        <f t="shared" si="121"/>
        <v>0</v>
      </c>
      <c r="L454" s="133">
        <f t="shared" si="122"/>
        <v>0</v>
      </c>
      <c r="M454" s="136">
        <f t="shared" ref="M454:M461" si="124">K454+L454</f>
        <v>0</v>
      </c>
    </row>
    <row r="455" spans="1:13" ht="15.75" customHeight="1">
      <c r="A455" s="48" t="s">
        <v>541</v>
      </c>
      <c r="E455" s="49" t="s">
        <v>542</v>
      </c>
      <c r="G455" s="48" t="s">
        <v>67</v>
      </c>
      <c r="H455" s="127">
        <v>1</v>
      </c>
      <c r="I455" s="133">
        <v>0</v>
      </c>
      <c r="J455" s="133">
        <v>0</v>
      </c>
      <c r="K455" s="133">
        <f t="shared" si="121"/>
        <v>0</v>
      </c>
      <c r="L455" s="133">
        <f t="shared" si="122"/>
        <v>0</v>
      </c>
      <c r="M455" s="136">
        <f t="shared" ref="M455" si="125">K455+L455</f>
        <v>0</v>
      </c>
    </row>
    <row r="456" spans="1:13" ht="15.75" customHeight="1">
      <c r="A456" s="48" t="s">
        <v>543</v>
      </c>
      <c r="E456" s="49" t="s">
        <v>544</v>
      </c>
      <c r="G456" s="48" t="s">
        <v>67</v>
      </c>
      <c r="H456" s="127">
        <v>2</v>
      </c>
      <c r="I456" s="133">
        <v>0</v>
      </c>
      <c r="J456" s="133">
        <v>0</v>
      </c>
      <c r="K456" s="133">
        <f t="shared" si="121"/>
        <v>0</v>
      </c>
      <c r="L456" s="133">
        <f t="shared" si="122"/>
        <v>0</v>
      </c>
      <c r="M456" s="136">
        <f t="shared" si="124"/>
        <v>0</v>
      </c>
    </row>
    <row r="457" spans="1:13" ht="15.75" customHeight="1">
      <c r="A457" s="48" t="s">
        <v>545</v>
      </c>
      <c r="E457" s="49" t="s">
        <v>538</v>
      </c>
      <c r="G457" s="48" t="s">
        <v>67</v>
      </c>
      <c r="H457" s="127">
        <v>1</v>
      </c>
      <c r="I457" s="133">
        <v>0</v>
      </c>
      <c r="J457" s="133">
        <v>0</v>
      </c>
      <c r="K457" s="133">
        <f t="shared" si="121"/>
        <v>0</v>
      </c>
      <c r="L457" s="133">
        <f t="shared" si="122"/>
        <v>0</v>
      </c>
      <c r="M457" s="136">
        <f t="shared" si="124"/>
        <v>0</v>
      </c>
    </row>
    <row r="458" spans="1:13" s="62" customFormat="1" ht="12" customHeight="1">
      <c r="A458" s="48" t="s">
        <v>546</v>
      </c>
      <c r="B458" s="174"/>
      <c r="C458" s="175"/>
      <c r="D458" s="175"/>
      <c r="E458" s="49" t="s">
        <v>547</v>
      </c>
      <c r="F458" s="18"/>
      <c r="G458" s="48" t="s">
        <v>126</v>
      </c>
      <c r="H458" s="127">
        <v>3</v>
      </c>
      <c r="I458" s="133">
        <v>0</v>
      </c>
      <c r="J458" s="133">
        <v>0</v>
      </c>
      <c r="K458" s="133">
        <f t="shared" ref="K458:K461" si="126">H458*I458</f>
        <v>0</v>
      </c>
      <c r="L458" s="133">
        <f t="shared" ref="L458:L461" si="127">H458*J458</f>
        <v>0</v>
      </c>
      <c r="M458" s="136">
        <f t="shared" si="124"/>
        <v>0</v>
      </c>
    </row>
    <row r="459" spans="1:13" s="62" customFormat="1" ht="12" customHeight="1">
      <c r="A459" s="48" t="s">
        <v>548</v>
      </c>
      <c r="B459" s="174"/>
      <c r="C459" s="175"/>
      <c r="D459" s="175"/>
      <c r="E459" s="49" t="s">
        <v>549</v>
      </c>
      <c r="F459" s="18"/>
      <c r="G459" s="48" t="s">
        <v>126</v>
      </c>
      <c r="H459" s="127">
        <v>1</v>
      </c>
      <c r="I459" s="133">
        <v>0</v>
      </c>
      <c r="J459" s="133">
        <v>0</v>
      </c>
      <c r="K459" s="133">
        <f t="shared" si="126"/>
        <v>0</v>
      </c>
      <c r="L459" s="133">
        <f t="shared" si="127"/>
        <v>0</v>
      </c>
      <c r="M459" s="136">
        <f t="shared" si="124"/>
        <v>0</v>
      </c>
    </row>
    <row r="460" spans="1:13" s="62" customFormat="1" ht="12" customHeight="1">
      <c r="A460" s="48" t="s">
        <v>550</v>
      </c>
      <c r="B460" s="174"/>
      <c r="C460" s="175"/>
      <c r="D460" s="175"/>
      <c r="E460" s="49" t="s">
        <v>551</v>
      </c>
      <c r="F460" s="18"/>
      <c r="G460" s="48" t="s">
        <v>126</v>
      </c>
      <c r="H460" s="127">
        <v>2</v>
      </c>
      <c r="I460" s="133">
        <v>0</v>
      </c>
      <c r="J460" s="133">
        <v>0</v>
      </c>
      <c r="K460" s="133">
        <f t="shared" si="126"/>
        <v>0</v>
      </c>
      <c r="L460" s="133">
        <f t="shared" si="127"/>
        <v>0</v>
      </c>
      <c r="M460" s="136">
        <f t="shared" si="124"/>
        <v>0</v>
      </c>
    </row>
    <row r="461" spans="1:13" s="62" customFormat="1" ht="12" customHeight="1">
      <c r="A461" s="48" t="s">
        <v>552</v>
      </c>
      <c r="B461" s="174"/>
      <c r="C461" s="175"/>
      <c r="D461" s="175"/>
      <c r="E461" s="49" t="s">
        <v>553</v>
      </c>
      <c r="F461" s="18"/>
      <c r="G461" s="48" t="s">
        <v>126</v>
      </c>
      <c r="H461" s="127">
        <v>1</v>
      </c>
      <c r="I461" s="133">
        <v>0</v>
      </c>
      <c r="J461" s="133">
        <v>0</v>
      </c>
      <c r="K461" s="133">
        <f t="shared" si="126"/>
        <v>0</v>
      </c>
      <c r="L461" s="133">
        <f t="shared" si="127"/>
        <v>0</v>
      </c>
      <c r="M461" s="136">
        <f t="shared" si="124"/>
        <v>0</v>
      </c>
    </row>
    <row r="462" spans="1:13" ht="12" customHeight="1">
      <c r="E462" s="49"/>
      <c r="G462" s="48"/>
      <c r="H462" s="127"/>
      <c r="I462" s="133"/>
      <c r="J462" s="133"/>
      <c r="K462" s="133"/>
      <c r="L462" s="133"/>
      <c r="M462" s="136">
        <f t="shared" ref="M462" si="128">H462*I462+H462*J462</f>
        <v>0</v>
      </c>
    </row>
    <row r="463" spans="1:13" ht="12" customHeight="1">
      <c r="D463" s="89" t="s">
        <v>554</v>
      </c>
      <c r="E463" s="66"/>
      <c r="G463" s="48"/>
      <c r="H463" s="133"/>
      <c r="I463" s="133"/>
      <c r="J463" s="133"/>
      <c r="K463" s="133"/>
      <c r="L463" s="133"/>
      <c r="M463" s="136"/>
    </row>
    <row r="464" spans="1:13" ht="51">
      <c r="E464" s="49" t="s">
        <v>555</v>
      </c>
      <c r="G464" s="48"/>
      <c r="H464" s="133"/>
      <c r="I464" s="133"/>
      <c r="J464" s="133"/>
      <c r="K464" s="133"/>
      <c r="L464" s="133"/>
      <c r="M464" s="136"/>
    </row>
    <row r="465" spans="1:13" ht="12" customHeight="1">
      <c r="E465" s="66"/>
      <c r="G465" s="48"/>
      <c r="H465" s="133"/>
      <c r="I465" s="133"/>
      <c r="J465" s="133"/>
      <c r="K465" s="133"/>
      <c r="L465" s="133"/>
      <c r="M465" s="136"/>
    </row>
    <row r="466" spans="1:13" ht="59.25" customHeight="1">
      <c r="E466" s="49" t="s">
        <v>556</v>
      </c>
      <c r="G466" s="48"/>
      <c r="H466" s="133"/>
      <c r="I466" s="133"/>
      <c r="J466" s="133"/>
      <c r="K466" s="133"/>
      <c r="L466" s="133"/>
      <c r="M466" s="136"/>
    </row>
    <row r="467" spans="1:13" ht="12" customHeight="1">
      <c r="E467" s="66"/>
      <c r="G467" s="48"/>
      <c r="H467" s="133"/>
      <c r="I467" s="133"/>
      <c r="J467" s="133"/>
      <c r="K467" s="133"/>
      <c r="L467" s="133"/>
      <c r="M467" s="136"/>
    </row>
    <row r="468" spans="1:13">
      <c r="D468" s="90"/>
      <c r="E468" s="49"/>
      <c r="G468" s="48"/>
      <c r="H468" s="127"/>
      <c r="I468" s="133"/>
      <c r="J468" s="133"/>
      <c r="K468" s="133"/>
      <c r="L468" s="133"/>
      <c r="M468" s="136"/>
    </row>
    <row r="469" spans="1:13">
      <c r="A469" s="36" t="s">
        <v>557</v>
      </c>
      <c r="B469" s="34" t="s">
        <v>558</v>
      </c>
      <c r="D469" s="91"/>
      <c r="E469" s="49"/>
      <c r="G469" s="48"/>
      <c r="H469" s="127"/>
      <c r="I469" s="133"/>
      <c r="J469" s="133"/>
      <c r="K469" s="133"/>
      <c r="L469" s="133"/>
      <c r="M469" s="136"/>
    </row>
    <row r="470" spans="1:13">
      <c r="A470" s="48" t="s">
        <v>559</v>
      </c>
      <c r="E470" s="49"/>
      <c r="G470" s="48"/>
      <c r="H470" s="127"/>
      <c r="I470" s="133"/>
      <c r="J470" s="133"/>
      <c r="K470" s="133"/>
      <c r="L470" s="133"/>
      <c r="M470" s="136"/>
    </row>
    <row r="471" spans="1:13">
      <c r="E471" s="49"/>
      <c r="G471" s="48"/>
      <c r="H471" s="127"/>
      <c r="I471" s="133"/>
      <c r="J471" s="133"/>
      <c r="K471" s="133"/>
      <c r="L471" s="133"/>
      <c r="M471" s="136"/>
    </row>
    <row r="472" spans="1:13">
      <c r="E472" s="49"/>
      <c r="G472" s="48"/>
      <c r="H472" s="127"/>
      <c r="I472" s="133"/>
      <c r="J472" s="133"/>
      <c r="K472" s="133"/>
      <c r="L472" s="133"/>
      <c r="M472" s="136"/>
    </row>
    <row r="473" spans="1:13">
      <c r="E473" s="49"/>
      <c r="G473" s="48"/>
      <c r="H473" s="127"/>
      <c r="I473" s="133"/>
      <c r="J473" s="133"/>
      <c r="K473" s="133"/>
      <c r="L473" s="133"/>
      <c r="M473" s="136"/>
    </row>
    <row r="474" spans="1:13">
      <c r="A474" s="36" t="s">
        <v>560</v>
      </c>
      <c r="B474" s="34" t="s">
        <v>561</v>
      </c>
      <c r="E474" s="49"/>
      <c r="G474" s="48"/>
      <c r="H474" s="127"/>
      <c r="I474" s="133"/>
      <c r="J474" s="133"/>
      <c r="K474" s="133"/>
      <c r="L474" s="133"/>
      <c r="M474" s="136"/>
    </row>
    <row r="475" spans="1:13" ht="25.5">
      <c r="E475" s="49" t="s">
        <v>562</v>
      </c>
      <c r="G475" s="48"/>
      <c r="H475" s="127"/>
      <c r="I475" s="133"/>
      <c r="J475" s="133"/>
      <c r="K475" s="133"/>
      <c r="L475" s="133"/>
      <c r="M475" s="136"/>
    </row>
    <row r="476" spans="1:13">
      <c r="E476" s="49" t="s">
        <v>563</v>
      </c>
      <c r="G476" s="48"/>
      <c r="H476" s="127"/>
      <c r="I476" s="133"/>
      <c r="J476" s="133"/>
      <c r="K476" s="133"/>
      <c r="L476" s="133"/>
      <c r="M476" s="136"/>
    </row>
    <row r="477" spans="1:13" ht="25.5">
      <c r="A477" s="48" t="s">
        <v>564</v>
      </c>
      <c r="E477" s="49" t="s">
        <v>565</v>
      </c>
      <c r="G477" s="48" t="s">
        <v>67</v>
      </c>
      <c r="H477" s="127">
        <f>SUM(H487:H493)</f>
        <v>67</v>
      </c>
      <c r="I477" s="133">
        <v>0</v>
      </c>
      <c r="J477" s="133">
        <v>0</v>
      </c>
      <c r="K477" s="133">
        <f t="shared" ref="K477" si="129">H477*I477</f>
        <v>0</v>
      </c>
      <c r="L477" s="133">
        <f t="shared" ref="L477" si="130">H477*J477</f>
        <v>0</v>
      </c>
      <c r="M477" s="136">
        <f>L477+K477</f>
        <v>0</v>
      </c>
    </row>
    <row r="478" spans="1:13" ht="25.5">
      <c r="A478" s="48" t="s">
        <v>566</v>
      </c>
      <c r="E478" s="49" t="s">
        <v>567</v>
      </c>
      <c r="G478" s="48" t="s">
        <v>67</v>
      </c>
      <c r="H478" s="127">
        <f>SUM(H496:H504)</f>
        <v>108</v>
      </c>
      <c r="I478" s="133">
        <v>0</v>
      </c>
      <c r="J478" s="133">
        <v>0</v>
      </c>
      <c r="K478" s="133">
        <f t="shared" ref="K478:K479" si="131">H478*I478</f>
        <v>0</v>
      </c>
      <c r="L478" s="133">
        <f t="shared" ref="L478:L479" si="132">H478*J478</f>
        <v>0</v>
      </c>
      <c r="M478" s="136">
        <f t="shared" ref="M478" si="133">H478*I478+H478*J478</f>
        <v>0</v>
      </c>
    </row>
    <row r="479" spans="1:13" ht="25.5">
      <c r="A479" s="48" t="s">
        <v>568</v>
      </c>
      <c r="E479" s="49" t="s">
        <v>569</v>
      </c>
      <c r="G479" s="48" t="s">
        <v>67</v>
      </c>
      <c r="H479" s="127">
        <v>15</v>
      </c>
      <c r="I479" s="133">
        <v>0</v>
      </c>
      <c r="J479" s="133">
        <v>0</v>
      </c>
      <c r="K479" s="133">
        <f t="shared" si="131"/>
        <v>0</v>
      </c>
      <c r="L479" s="133">
        <f t="shared" si="132"/>
        <v>0</v>
      </c>
      <c r="M479" s="136">
        <f t="shared" ref="M479" si="134">H479*I479+H479*J479</f>
        <v>0</v>
      </c>
    </row>
    <row r="480" spans="1:13">
      <c r="E480" s="49"/>
      <c r="G480" s="48"/>
      <c r="H480" s="127"/>
      <c r="I480" s="133"/>
      <c r="J480" s="133"/>
      <c r="K480" s="133"/>
      <c r="L480" s="133"/>
      <c r="M480" s="136"/>
    </row>
    <row r="481" spans="1:13">
      <c r="A481" s="36" t="s">
        <v>570</v>
      </c>
      <c r="B481" s="34" t="s">
        <v>571</v>
      </c>
      <c r="E481" s="49"/>
      <c r="G481" s="48"/>
      <c r="H481" s="127"/>
      <c r="I481" s="133"/>
      <c r="J481" s="133"/>
      <c r="K481" s="133"/>
      <c r="L481" s="133"/>
      <c r="M481" s="136"/>
    </row>
    <row r="482" spans="1:13" ht="25.5">
      <c r="E482" s="49" t="s">
        <v>572</v>
      </c>
      <c r="G482" s="48"/>
      <c r="H482" s="127"/>
      <c r="I482" s="133"/>
      <c r="J482" s="133"/>
      <c r="K482" s="133"/>
      <c r="L482" s="133"/>
      <c r="M482" s="136"/>
    </row>
    <row r="483" spans="1:13">
      <c r="E483" s="49" t="s">
        <v>573</v>
      </c>
      <c r="G483" s="48"/>
      <c r="H483" s="127"/>
      <c r="I483" s="133"/>
      <c r="J483" s="133"/>
      <c r="K483" s="133"/>
      <c r="L483" s="133"/>
      <c r="M483" s="136"/>
    </row>
    <row r="484" spans="1:13">
      <c r="E484" s="50" t="s">
        <v>574</v>
      </c>
      <c r="G484" s="48"/>
      <c r="H484" s="127"/>
      <c r="I484" s="133"/>
      <c r="J484" s="133"/>
      <c r="K484" s="133"/>
      <c r="L484" s="133"/>
      <c r="M484" s="136"/>
    </row>
    <row r="485" spans="1:13">
      <c r="E485" s="49"/>
      <c r="G485" s="48"/>
      <c r="H485" s="127"/>
      <c r="I485" s="133"/>
      <c r="J485" s="133"/>
      <c r="K485" s="133"/>
      <c r="L485" s="133"/>
      <c r="M485" s="136"/>
    </row>
    <row r="486" spans="1:13">
      <c r="B486" s="51" t="s">
        <v>575</v>
      </c>
      <c r="E486" s="49"/>
      <c r="G486" s="48"/>
      <c r="H486" s="127"/>
      <c r="I486" s="133"/>
      <c r="J486" s="133"/>
      <c r="K486" s="133"/>
      <c r="L486" s="133"/>
      <c r="M486" s="136"/>
    </row>
    <row r="487" spans="1:13">
      <c r="A487" s="48" t="s">
        <v>576</v>
      </c>
      <c r="C487" s="52"/>
      <c r="D487" s="52"/>
      <c r="E487" s="53" t="s">
        <v>577</v>
      </c>
      <c r="F487" s="4"/>
      <c r="G487" s="54" t="s">
        <v>67</v>
      </c>
      <c r="H487" s="151">
        <v>36</v>
      </c>
      <c r="I487" s="133">
        <v>0</v>
      </c>
      <c r="J487" s="133">
        <v>0</v>
      </c>
      <c r="K487" s="133">
        <f t="shared" ref="K487" si="135">H487*I487</f>
        <v>0</v>
      </c>
      <c r="L487" s="133">
        <f t="shared" ref="L487" si="136">H487*J487</f>
        <v>0</v>
      </c>
      <c r="M487" s="136">
        <f t="shared" ref="M487" si="137">H487*I487+H487*J487</f>
        <v>0</v>
      </c>
    </row>
    <row r="488" spans="1:13">
      <c r="A488" s="48" t="s">
        <v>578</v>
      </c>
      <c r="C488" s="52"/>
      <c r="D488" s="52"/>
      <c r="E488" s="53" t="s">
        <v>579</v>
      </c>
      <c r="F488" s="4"/>
      <c r="G488" s="54" t="s">
        <v>67</v>
      </c>
      <c r="H488" s="151">
        <v>8</v>
      </c>
      <c r="I488" s="133">
        <v>0</v>
      </c>
      <c r="J488" s="133">
        <v>0</v>
      </c>
      <c r="K488" s="133">
        <f t="shared" ref="K488:K493" si="138">H488*I488</f>
        <v>0</v>
      </c>
      <c r="L488" s="133">
        <f t="shared" ref="L488:L493" si="139">H488*J488</f>
        <v>0</v>
      </c>
      <c r="M488" s="136">
        <f t="shared" ref="M488:M493" si="140">H488*I488+H488*J488</f>
        <v>0</v>
      </c>
    </row>
    <row r="489" spans="1:13">
      <c r="A489" s="48" t="s">
        <v>580</v>
      </c>
      <c r="C489" s="52"/>
      <c r="D489" s="52"/>
      <c r="E489" s="53" t="s">
        <v>581</v>
      </c>
      <c r="F489" s="4"/>
      <c r="G489" s="54" t="s">
        <v>67</v>
      </c>
      <c r="H489" s="151">
        <v>5</v>
      </c>
      <c r="I489" s="133">
        <v>0</v>
      </c>
      <c r="J489" s="133">
        <v>0</v>
      </c>
      <c r="K489" s="133">
        <f t="shared" si="138"/>
        <v>0</v>
      </c>
      <c r="L489" s="133">
        <f t="shared" si="139"/>
        <v>0</v>
      </c>
      <c r="M489" s="136">
        <f t="shared" si="140"/>
        <v>0</v>
      </c>
    </row>
    <row r="490" spans="1:13">
      <c r="A490" s="48" t="s">
        <v>582</v>
      </c>
      <c r="C490" s="52"/>
      <c r="D490" s="52"/>
      <c r="E490" s="53" t="s">
        <v>583</v>
      </c>
      <c r="F490" s="4"/>
      <c r="G490" s="54" t="s">
        <v>67</v>
      </c>
      <c r="H490" s="151">
        <v>4</v>
      </c>
      <c r="I490" s="133">
        <v>0</v>
      </c>
      <c r="J490" s="133">
        <v>0</v>
      </c>
      <c r="K490" s="133">
        <f t="shared" si="138"/>
        <v>0</v>
      </c>
      <c r="L490" s="133">
        <f t="shared" si="139"/>
        <v>0</v>
      </c>
      <c r="M490" s="136">
        <f t="shared" si="140"/>
        <v>0</v>
      </c>
    </row>
    <row r="491" spans="1:13">
      <c r="A491" s="48" t="s">
        <v>584</v>
      </c>
      <c r="C491" s="52"/>
      <c r="D491" s="52"/>
      <c r="E491" s="53" t="s">
        <v>585</v>
      </c>
      <c r="F491" s="4"/>
      <c r="G491" s="54" t="s">
        <v>67</v>
      </c>
      <c r="H491" s="151">
        <v>3</v>
      </c>
      <c r="I491" s="133">
        <v>0</v>
      </c>
      <c r="J491" s="133">
        <v>0</v>
      </c>
      <c r="K491" s="133">
        <f t="shared" si="138"/>
        <v>0</v>
      </c>
      <c r="L491" s="133">
        <f t="shared" si="139"/>
        <v>0</v>
      </c>
      <c r="M491" s="136">
        <f t="shared" si="140"/>
        <v>0</v>
      </c>
    </row>
    <row r="492" spans="1:13">
      <c r="A492" s="48" t="s">
        <v>586</v>
      </c>
      <c r="E492" s="49" t="s">
        <v>587</v>
      </c>
      <c r="G492" s="48" t="s">
        <v>67</v>
      </c>
      <c r="H492" s="127">
        <v>8</v>
      </c>
      <c r="I492" s="133">
        <v>0</v>
      </c>
      <c r="J492" s="133">
        <v>0</v>
      </c>
      <c r="K492" s="133">
        <f t="shared" si="138"/>
        <v>0</v>
      </c>
      <c r="L492" s="133">
        <f t="shared" si="139"/>
        <v>0</v>
      </c>
      <c r="M492" s="136">
        <f t="shared" si="140"/>
        <v>0</v>
      </c>
    </row>
    <row r="493" spans="1:13">
      <c r="A493" s="48" t="s">
        <v>588</v>
      </c>
      <c r="E493" s="49" t="s">
        <v>589</v>
      </c>
      <c r="G493" s="48" t="s">
        <v>67</v>
      </c>
      <c r="H493" s="127">
        <v>3</v>
      </c>
      <c r="I493" s="133">
        <v>0</v>
      </c>
      <c r="J493" s="133">
        <v>0</v>
      </c>
      <c r="K493" s="133">
        <f t="shared" si="138"/>
        <v>0</v>
      </c>
      <c r="L493" s="133">
        <f t="shared" si="139"/>
        <v>0</v>
      </c>
      <c r="M493" s="136">
        <f t="shared" si="140"/>
        <v>0</v>
      </c>
    </row>
    <row r="494" spans="1:13" ht="12" customHeight="1">
      <c r="D494" s="55"/>
      <c r="E494" s="49"/>
      <c r="G494" s="48"/>
      <c r="H494" s="127"/>
      <c r="I494" s="133"/>
      <c r="J494" s="133"/>
      <c r="K494" s="133"/>
      <c r="L494" s="133"/>
      <c r="M494" s="136"/>
    </row>
    <row r="495" spans="1:13" ht="12" customHeight="1">
      <c r="B495" s="51" t="s">
        <v>590</v>
      </c>
      <c r="D495" s="55"/>
      <c r="E495" s="49"/>
      <c r="G495" s="48"/>
      <c r="H495" s="127"/>
      <c r="I495" s="133"/>
      <c r="J495" s="133"/>
      <c r="K495" s="133"/>
      <c r="L495" s="133"/>
      <c r="M495" s="136"/>
    </row>
    <row r="496" spans="1:13">
      <c r="A496" s="48" t="s">
        <v>591</v>
      </c>
      <c r="D496" s="16">
        <v>13</v>
      </c>
      <c r="E496" s="49" t="s">
        <v>592</v>
      </c>
      <c r="G496" s="48" t="s">
        <v>67</v>
      </c>
      <c r="H496" s="127">
        <v>56</v>
      </c>
      <c r="I496" s="133">
        <v>0</v>
      </c>
      <c r="J496" s="133">
        <v>0</v>
      </c>
      <c r="K496" s="133">
        <f t="shared" ref="K496:K497" si="141">H496*I496</f>
        <v>0</v>
      </c>
      <c r="L496" s="133">
        <f t="shared" ref="L496:L497" si="142">H496*J496</f>
        <v>0</v>
      </c>
      <c r="M496" s="136">
        <f t="shared" ref="M496:M521" si="143">H496*I496+H496*J496</f>
        <v>0</v>
      </c>
    </row>
    <row r="497" spans="1:13">
      <c r="A497" s="48" t="s">
        <v>593</v>
      </c>
      <c r="D497" s="16">
        <v>13</v>
      </c>
      <c r="E497" s="49" t="s">
        <v>594</v>
      </c>
      <c r="G497" s="48" t="s">
        <v>67</v>
      </c>
      <c r="H497" s="127">
        <v>4</v>
      </c>
      <c r="I497" s="133">
        <v>0</v>
      </c>
      <c r="J497" s="133">
        <v>0</v>
      </c>
      <c r="K497" s="133">
        <f t="shared" si="141"/>
        <v>0</v>
      </c>
      <c r="L497" s="133">
        <f t="shared" si="142"/>
        <v>0</v>
      </c>
      <c r="M497" s="136">
        <f t="shared" si="143"/>
        <v>0</v>
      </c>
    </row>
    <row r="498" spans="1:13">
      <c r="A498" s="48" t="s">
        <v>595</v>
      </c>
      <c r="D498" s="16">
        <v>15</v>
      </c>
      <c r="E498" s="49" t="s">
        <v>594</v>
      </c>
      <c r="G498" s="48" t="s">
        <v>67</v>
      </c>
      <c r="H498" s="127">
        <v>15</v>
      </c>
      <c r="I498" s="133">
        <v>0</v>
      </c>
      <c r="J498" s="133">
        <v>0</v>
      </c>
      <c r="K498" s="133">
        <f t="shared" ref="K498" si="144">H498*I498</f>
        <v>0</v>
      </c>
      <c r="L498" s="133">
        <f t="shared" ref="L498" si="145">H498*J498</f>
        <v>0</v>
      </c>
      <c r="M498" s="136">
        <f t="shared" ref="M498" si="146">H498*I498+H498*J498</f>
        <v>0</v>
      </c>
    </row>
    <row r="499" spans="1:13">
      <c r="E499" s="49"/>
      <c r="G499" s="48"/>
      <c r="H499" s="127"/>
      <c r="I499" s="133"/>
      <c r="J499" s="133"/>
      <c r="K499" s="133"/>
      <c r="L499" s="133"/>
      <c r="M499" s="136"/>
    </row>
    <row r="500" spans="1:13" ht="12" customHeight="1">
      <c r="E500" s="49"/>
      <c r="G500" s="48"/>
      <c r="H500" s="127"/>
      <c r="I500" s="133"/>
      <c r="J500" s="133"/>
      <c r="K500" s="133"/>
      <c r="L500" s="133"/>
      <c r="M500" s="136"/>
    </row>
    <row r="501" spans="1:13" ht="12" customHeight="1">
      <c r="B501" s="173" t="s">
        <v>596</v>
      </c>
      <c r="E501" s="49"/>
      <c r="G501" s="48"/>
      <c r="H501" s="127"/>
      <c r="I501" s="133"/>
      <c r="J501" s="133"/>
      <c r="K501" s="133"/>
      <c r="L501" s="133"/>
      <c r="M501" s="136"/>
    </row>
    <row r="502" spans="1:13" ht="17.25" customHeight="1">
      <c r="A502" s="48" t="s">
        <v>597</v>
      </c>
      <c r="E502" s="49" t="s">
        <v>598</v>
      </c>
      <c r="G502" s="48" t="s">
        <v>67</v>
      </c>
      <c r="H502" s="127">
        <v>6</v>
      </c>
      <c r="I502" s="133">
        <v>0</v>
      </c>
      <c r="J502" s="133">
        <v>0</v>
      </c>
      <c r="K502" s="133">
        <f t="shared" ref="K502:K522" si="147">H502*I502</f>
        <v>0</v>
      </c>
      <c r="L502" s="133">
        <f t="shared" ref="L502:L522" si="148">H502*J502</f>
        <v>0</v>
      </c>
      <c r="M502" s="136">
        <f t="shared" si="143"/>
        <v>0</v>
      </c>
    </row>
    <row r="503" spans="1:13" ht="16.5" customHeight="1">
      <c r="A503" s="48" t="s">
        <v>599</v>
      </c>
      <c r="E503" s="49" t="s">
        <v>600</v>
      </c>
      <c r="G503" s="48" t="s">
        <v>67</v>
      </c>
      <c r="H503" s="133">
        <v>24</v>
      </c>
      <c r="I503" s="133">
        <v>0</v>
      </c>
      <c r="J503" s="133">
        <v>0</v>
      </c>
      <c r="K503" s="133">
        <f t="shared" si="147"/>
        <v>0</v>
      </c>
      <c r="L503" s="133">
        <f t="shared" si="148"/>
        <v>0</v>
      </c>
      <c r="M503" s="136">
        <f t="shared" si="143"/>
        <v>0</v>
      </c>
    </row>
    <row r="504" spans="1:13" ht="15" customHeight="1">
      <c r="A504" s="48" t="s">
        <v>601</v>
      </c>
      <c r="D504" s="55"/>
      <c r="E504" s="49" t="s">
        <v>602</v>
      </c>
      <c r="G504" s="48" t="s">
        <v>67</v>
      </c>
      <c r="H504" s="133">
        <v>3</v>
      </c>
      <c r="I504" s="133">
        <v>0</v>
      </c>
      <c r="J504" s="133">
        <v>0</v>
      </c>
      <c r="K504" s="133">
        <f t="shared" si="147"/>
        <v>0</v>
      </c>
      <c r="L504" s="133">
        <f t="shared" si="148"/>
        <v>0</v>
      </c>
      <c r="M504" s="136">
        <f t="shared" si="143"/>
        <v>0</v>
      </c>
    </row>
    <row r="505" spans="1:13" ht="15" customHeight="1">
      <c r="A505" s="48" t="s">
        <v>603</v>
      </c>
      <c r="D505" s="55"/>
      <c r="E505" s="49" t="s">
        <v>604</v>
      </c>
      <c r="G505" s="48" t="s">
        <v>67</v>
      </c>
      <c r="H505" s="133">
        <v>2</v>
      </c>
      <c r="I505" s="133">
        <v>0</v>
      </c>
      <c r="J505" s="133">
        <v>0</v>
      </c>
      <c r="K505" s="133">
        <f t="shared" si="147"/>
        <v>0</v>
      </c>
      <c r="L505" s="133">
        <f t="shared" si="148"/>
        <v>0</v>
      </c>
      <c r="M505" s="136">
        <f t="shared" si="143"/>
        <v>0</v>
      </c>
    </row>
    <row r="506" spans="1:13" ht="15" customHeight="1">
      <c r="A506" s="48" t="s">
        <v>605</v>
      </c>
      <c r="D506" s="55"/>
      <c r="E506" s="49" t="s">
        <v>606</v>
      </c>
      <c r="G506" s="48" t="s">
        <v>67</v>
      </c>
      <c r="H506" s="133">
        <v>3</v>
      </c>
      <c r="I506" s="133">
        <v>0</v>
      </c>
      <c r="J506" s="133">
        <v>0</v>
      </c>
      <c r="K506" s="133">
        <f t="shared" si="147"/>
        <v>0</v>
      </c>
      <c r="L506" s="133">
        <f t="shared" si="148"/>
        <v>0</v>
      </c>
      <c r="M506" s="136">
        <f t="shared" si="143"/>
        <v>0</v>
      </c>
    </row>
    <row r="507" spans="1:13" ht="15" customHeight="1">
      <c r="A507" s="48" t="s">
        <v>607</v>
      </c>
      <c r="D507" s="55"/>
      <c r="E507" s="49" t="s">
        <v>608</v>
      </c>
      <c r="G507" s="48" t="s">
        <v>67</v>
      </c>
      <c r="H507" s="133">
        <v>5</v>
      </c>
      <c r="I507" s="133">
        <v>0</v>
      </c>
      <c r="J507" s="133">
        <v>0</v>
      </c>
      <c r="K507" s="133">
        <f t="shared" si="147"/>
        <v>0</v>
      </c>
      <c r="L507" s="133">
        <f t="shared" si="148"/>
        <v>0</v>
      </c>
      <c r="M507" s="136">
        <f t="shared" si="143"/>
        <v>0</v>
      </c>
    </row>
    <row r="508" spans="1:13" ht="15" customHeight="1">
      <c r="A508" s="48" t="s">
        <v>609</v>
      </c>
      <c r="D508" s="55"/>
      <c r="E508" s="4" t="s">
        <v>610</v>
      </c>
      <c r="G508" s="48" t="s">
        <v>67</v>
      </c>
      <c r="H508" s="133">
        <v>4</v>
      </c>
      <c r="I508" s="133">
        <v>0</v>
      </c>
      <c r="J508" s="133">
        <v>0</v>
      </c>
      <c r="K508" s="133">
        <f t="shared" si="147"/>
        <v>0</v>
      </c>
      <c r="L508" s="133">
        <f t="shared" si="148"/>
        <v>0</v>
      </c>
      <c r="M508" s="136">
        <f t="shared" si="143"/>
        <v>0</v>
      </c>
    </row>
    <row r="509" spans="1:13" ht="15" customHeight="1">
      <c r="A509" s="48" t="s">
        <v>611</v>
      </c>
      <c r="D509" s="55"/>
      <c r="E509" s="49" t="s">
        <v>612</v>
      </c>
      <c r="G509" s="48" t="s">
        <v>67</v>
      </c>
      <c r="H509" s="133">
        <v>2</v>
      </c>
      <c r="I509" s="133">
        <v>0</v>
      </c>
      <c r="J509" s="133">
        <v>0</v>
      </c>
      <c r="K509" s="133">
        <f t="shared" si="147"/>
        <v>0</v>
      </c>
      <c r="L509" s="133">
        <f t="shared" si="148"/>
        <v>0</v>
      </c>
      <c r="M509" s="136">
        <f t="shared" si="143"/>
        <v>0</v>
      </c>
    </row>
    <row r="510" spans="1:13" ht="15" customHeight="1">
      <c r="A510" s="48" t="s">
        <v>613</v>
      </c>
      <c r="D510" s="55"/>
      <c r="E510" s="4" t="s">
        <v>614</v>
      </c>
      <c r="G510" s="48" t="s">
        <v>67</v>
      </c>
      <c r="H510" s="133">
        <v>3</v>
      </c>
      <c r="I510" s="133">
        <v>0</v>
      </c>
      <c r="J510" s="133">
        <v>0</v>
      </c>
      <c r="K510" s="133">
        <f t="shared" si="147"/>
        <v>0</v>
      </c>
      <c r="L510" s="133">
        <f t="shared" si="148"/>
        <v>0</v>
      </c>
      <c r="M510" s="136">
        <f t="shared" si="143"/>
        <v>0</v>
      </c>
    </row>
    <row r="511" spans="1:13" ht="15" customHeight="1">
      <c r="A511" s="48" t="s">
        <v>615</v>
      </c>
      <c r="D511" s="55"/>
      <c r="E511" s="4" t="s">
        <v>616</v>
      </c>
      <c r="G511" s="48" t="s">
        <v>67</v>
      </c>
      <c r="H511" s="133">
        <v>1</v>
      </c>
      <c r="I511" s="133">
        <v>0</v>
      </c>
      <c r="J511" s="133">
        <v>0</v>
      </c>
      <c r="K511" s="133">
        <f t="shared" si="147"/>
        <v>0</v>
      </c>
      <c r="L511" s="133">
        <f t="shared" si="148"/>
        <v>0</v>
      </c>
      <c r="M511" s="136">
        <f t="shared" si="143"/>
        <v>0</v>
      </c>
    </row>
    <row r="512" spans="1:13" ht="15" customHeight="1">
      <c r="A512" s="48" t="s">
        <v>617</v>
      </c>
      <c r="D512" s="55"/>
      <c r="E512" s="4" t="s">
        <v>618</v>
      </c>
      <c r="G512" s="48" t="s">
        <v>67</v>
      </c>
      <c r="H512" s="133">
        <v>1</v>
      </c>
      <c r="I512" s="133">
        <v>0</v>
      </c>
      <c r="J512" s="133">
        <v>0</v>
      </c>
      <c r="K512" s="133">
        <f t="shared" si="147"/>
        <v>0</v>
      </c>
      <c r="L512" s="133">
        <f t="shared" si="148"/>
        <v>0</v>
      </c>
      <c r="M512" s="136">
        <f t="shared" si="143"/>
        <v>0</v>
      </c>
    </row>
    <row r="513" spans="1:13" ht="15" customHeight="1">
      <c r="A513" s="48" t="s">
        <v>619</v>
      </c>
      <c r="D513" s="55"/>
      <c r="E513" s="56" t="s">
        <v>620</v>
      </c>
      <c r="G513" s="48" t="s">
        <v>621</v>
      </c>
      <c r="H513" s="133">
        <v>3</v>
      </c>
      <c r="I513" s="133">
        <v>0</v>
      </c>
      <c r="J513" s="133">
        <v>0</v>
      </c>
      <c r="K513" s="133">
        <f t="shared" si="147"/>
        <v>0</v>
      </c>
      <c r="L513" s="133">
        <f t="shared" si="148"/>
        <v>0</v>
      </c>
      <c r="M513" s="136">
        <f t="shared" si="143"/>
        <v>0</v>
      </c>
    </row>
    <row r="514" spans="1:13" ht="15" customHeight="1">
      <c r="A514" s="48" t="s">
        <v>622</v>
      </c>
      <c r="D514" s="55"/>
      <c r="E514" s="56" t="s">
        <v>623</v>
      </c>
      <c r="G514" s="48" t="s">
        <v>621</v>
      </c>
      <c r="H514" s="133">
        <v>3</v>
      </c>
      <c r="I514" s="133">
        <v>0</v>
      </c>
      <c r="J514" s="133">
        <v>0</v>
      </c>
      <c r="K514" s="133">
        <f t="shared" si="147"/>
        <v>0</v>
      </c>
      <c r="L514" s="133">
        <f t="shared" si="148"/>
        <v>0</v>
      </c>
      <c r="M514" s="136">
        <f t="shared" si="143"/>
        <v>0</v>
      </c>
    </row>
    <row r="515" spans="1:13" ht="15" customHeight="1">
      <c r="A515" s="48" t="s">
        <v>624</v>
      </c>
      <c r="D515" s="55"/>
      <c r="E515" s="56" t="s">
        <v>625</v>
      </c>
      <c r="G515" s="48" t="s">
        <v>621</v>
      </c>
      <c r="H515" s="133">
        <v>2</v>
      </c>
      <c r="I515" s="133">
        <v>0</v>
      </c>
      <c r="J515" s="133">
        <v>0</v>
      </c>
      <c r="K515" s="133">
        <f t="shared" si="147"/>
        <v>0</v>
      </c>
      <c r="L515" s="133">
        <f t="shared" si="148"/>
        <v>0</v>
      </c>
      <c r="M515" s="136">
        <f t="shared" si="143"/>
        <v>0</v>
      </c>
    </row>
    <row r="516" spans="1:13" ht="15" customHeight="1">
      <c r="A516" s="48" t="s">
        <v>626</v>
      </c>
      <c r="D516" s="55"/>
      <c r="E516" s="56" t="s">
        <v>627</v>
      </c>
      <c r="G516" s="48" t="s">
        <v>621</v>
      </c>
      <c r="H516" s="133">
        <v>3</v>
      </c>
      <c r="I516" s="133">
        <v>0</v>
      </c>
      <c r="J516" s="133">
        <v>0</v>
      </c>
      <c r="K516" s="133">
        <f t="shared" si="147"/>
        <v>0</v>
      </c>
      <c r="L516" s="133">
        <f t="shared" si="148"/>
        <v>0</v>
      </c>
      <c r="M516" s="136">
        <f t="shared" si="143"/>
        <v>0</v>
      </c>
    </row>
    <row r="517" spans="1:13" ht="15" customHeight="1">
      <c r="A517" s="48" t="s">
        <v>628</v>
      </c>
      <c r="D517" s="55"/>
      <c r="E517" s="56" t="s">
        <v>629</v>
      </c>
      <c r="G517" s="48" t="s">
        <v>621</v>
      </c>
      <c r="H517" s="133">
        <v>3</v>
      </c>
      <c r="I517" s="133">
        <v>0</v>
      </c>
      <c r="J517" s="133">
        <v>0</v>
      </c>
      <c r="K517" s="133">
        <f t="shared" si="147"/>
        <v>0</v>
      </c>
      <c r="L517" s="133">
        <f t="shared" si="148"/>
        <v>0</v>
      </c>
      <c r="M517" s="136">
        <f t="shared" si="143"/>
        <v>0</v>
      </c>
    </row>
    <row r="518" spans="1:13" ht="15" customHeight="1">
      <c r="A518" s="48" t="s">
        <v>630</v>
      </c>
      <c r="D518" s="55"/>
      <c r="E518" s="56" t="s">
        <v>631</v>
      </c>
      <c r="G518" s="48" t="s">
        <v>621</v>
      </c>
      <c r="H518" s="133">
        <v>5</v>
      </c>
      <c r="I518" s="133">
        <v>0</v>
      </c>
      <c r="J518" s="133">
        <v>0</v>
      </c>
      <c r="K518" s="133">
        <f t="shared" si="147"/>
        <v>0</v>
      </c>
      <c r="L518" s="133">
        <f t="shared" si="148"/>
        <v>0</v>
      </c>
      <c r="M518" s="136">
        <f t="shared" si="143"/>
        <v>0</v>
      </c>
    </row>
    <row r="519" spans="1:13" ht="15" customHeight="1">
      <c r="A519" s="48" t="s">
        <v>632</v>
      </c>
      <c r="D519" s="55"/>
      <c r="E519" s="176" t="s">
        <v>633</v>
      </c>
      <c r="G519" s="48" t="s">
        <v>621</v>
      </c>
      <c r="H519" s="133">
        <v>1</v>
      </c>
      <c r="I519" s="133">
        <v>0</v>
      </c>
      <c r="J519" s="133">
        <v>0</v>
      </c>
      <c r="K519" s="133">
        <f t="shared" si="147"/>
        <v>0</v>
      </c>
      <c r="L519" s="133">
        <f t="shared" si="148"/>
        <v>0</v>
      </c>
      <c r="M519" s="136">
        <f t="shared" si="143"/>
        <v>0</v>
      </c>
    </row>
    <row r="520" spans="1:13" ht="15" customHeight="1">
      <c r="A520" s="48" t="s">
        <v>634</v>
      </c>
      <c r="D520" s="55"/>
      <c r="E520" s="56" t="s">
        <v>635</v>
      </c>
      <c r="G520" s="48" t="s">
        <v>621</v>
      </c>
      <c r="H520" s="133">
        <v>2</v>
      </c>
      <c r="I520" s="133">
        <v>0</v>
      </c>
      <c r="J520" s="133">
        <v>0</v>
      </c>
      <c r="K520" s="133">
        <f t="shared" si="147"/>
        <v>0</v>
      </c>
      <c r="L520" s="133">
        <f t="shared" si="148"/>
        <v>0</v>
      </c>
      <c r="M520" s="136">
        <f t="shared" si="143"/>
        <v>0</v>
      </c>
    </row>
    <row r="521" spans="1:13" ht="15" customHeight="1">
      <c r="A521" s="48" t="s">
        <v>636</v>
      </c>
      <c r="D521" s="55"/>
      <c r="E521" s="56" t="s">
        <v>637</v>
      </c>
      <c r="G521" s="48" t="s">
        <v>621</v>
      </c>
      <c r="H521" s="133">
        <v>2</v>
      </c>
      <c r="I521" s="133">
        <v>0</v>
      </c>
      <c r="J521" s="133">
        <v>0</v>
      </c>
      <c r="K521" s="133">
        <f t="shared" si="147"/>
        <v>0</v>
      </c>
      <c r="L521" s="133">
        <f t="shared" si="148"/>
        <v>0</v>
      </c>
      <c r="M521" s="136">
        <f t="shared" si="143"/>
        <v>0</v>
      </c>
    </row>
    <row r="522" spans="1:13" ht="15" customHeight="1">
      <c r="A522" s="48" t="s">
        <v>638</v>
      </c>
      <c r="D522" s="55"/>
      <c r="E522" s="56" t="s">
        <v>639</v>
      </c>
      <c r="G522" s="48" t="s">
        <v>621</v>
      </c>
      <c r="H522" s="133">
        <v>6</v>
      </c>
      <c r="I522" s="133">
        <v>0</v>
      </c>
      <c r="J522" s="133">
        <v>0</v>
      </c>
      <c r="K522" s="133">
        <f t="shared" si="147"/>
        <v>0</v>
      </c>
      <c r="L522" s="133">
        <f t="shared" si="148"/>
        <v>0</v>
      </c>
      <c r="M522" s="136">
        <f>H522*I522+H522*J522</f>
        <v>0</v>
      </c>
    </row>
    <row r="523" spans="1:13" ht="15" customHeight="1">
      <c r="D523" s="55"/>
      <c r="E523" s="56"/>
      <c r="G523" s="48"/>
      <c r="H523" s="133"/>
      <c r="I523" s="133"/>
      <c r="J523" s="133"/>
      <c r="K523" s="133"/>
      <c r="L523" s="133"/>
      <c r="M523" s="136"/>
    </row>
    <row r="524" spans="1:13" ht="12" customHeight="1">
      <c r="D524" s="55"/>
      <c r="E524" s="56"/>
      <c r="G524" s="48"/>
      <c r="H524" s="133"/>
      <c r="I524" s="133"/>
      <c r="J524" s="133"/>
      <c r="K524" s="133"/>
      <c r="L524" s="133"/>
      <c r="M524" s="136"/>
    </row>
    <row r="525" spans="1:13" ht="12" customHeight="1">
      <c r="E525" s="66"/>
      <c r="G525" s="48"/>
      <c r="H525" s="133"/>
      <c r="I525" s="133"/>
      <c r="J525" s="133"/>
      <c r="K525" s="133"/>
      <c r="L525" s="133"/>
      <c r="M525" s="136"/>
    </row>
    <row r="526" spans="1:13" ht="12" customHeight="1">
      <c r="A526" s="43"/>
      <c r="B526" s="27"/>
      <c r="C526" s="28"/>
      <c r="D526" s="28"/>
      <c r="E526" s="29" t="s">
        <v>640</v>
      </c>
      <c r="F526" s="30"/>
      <c r="G526" s="31"/>
      <c r="H526" s="130"/>
      <c r="I526" s="130"/>
      <c r="J526" s="130"/>
      <c r="K526" s="143">
        <f>SUBTOTAL(9,K445:K525)</f>
        <v>0</v>
      </c>
      <c r="L526" s="143">
        <f>SUBTOTAL(9,L445:L525)</f>
        <v>0</v>
      </c>
      <c r="M526" s="143">
        <f>SUBTOTAL(9,M445:M525)</f>
        <v>0</v>
      </c>
    </row>
    <row r="527" spans="1:13" s="13" customFormat="1" ht="15" customHeight="1">
      <c r="A527" s="43" t="s">
        <v>641</v>
      </c>
      <c r="B527" s="27"/>
      <c r="C527" s="28"/>
      <c r="D527" s="28"/>
      <c r="E527" s="29" t="s">
        <v>642</v>
      </c>
      <c r="F527" s="30"/>
      <c r="G527" s="31"/>
      <c r="H527" s="130"/>
      <c r="I527" s="130"/>
      <c r="J527" s="130"/>
      <c r="K527" s="130"/>
      <c r="L527" s="130"/>
      <c r="M527" s="143"/>
    </row>
    <row r="528" spans="1:13" s="11" customFormat="1" ht="12" customHeight="1">
      <c r="A528" s="36"/>
      <c r="B528" s="21"/>
      <c r="C528" s="22"/>
      <c r="D528" s="22"/>
      <c r="E528" s="35"/>
      <c r="F528" s="20"/>
      <c r="G528" s="36"/>
      <c r="H528" s="135"/>
      <c r="I528" s="135"/>
      <c r="J528" s="135"/>
      <c r="K528" s="135"/>
      <c r="L528" s="135"/>
      <c r="M528" s="134"/>
    </row>
    <row r="529" spans="1:13" s="11" customFormat="1" ht="12" customHeight="1">
      <c r="A529" s="36" t="s">
        <v>643</v>
      </c>
      <c r="B529" s="34" t="s">
        <v>21</v>
      </c>
      <c r="C529" s="22"/>
      <c r="D529" s="22"/>
      <c r="E529" s="35"/>
      <c r="F529" s="20"/>
      <c r="G529" s="36"/>
      <c r="H529" s="135"/>
      <c r="I529" s="135"/>
      <c r="J529" s="135"/>
      <c r="K529" s="135"/>
      <c r="L529" s="135"/>
      <c r="M529" s="134"/>
    </row>
    <row r="530" spans="1:13" ht="38.25">
      <c r="B530" s="38"/>
      <c r="D530" s="67" t="s">
        <v>22</v>
      </c>
      <c r="E530" s="49" t="s">
        <v>644</v>
      </c>
      <c r="F530" s="40"/>
      <c r="G530" s="48"/>
      <c r="H530" s="133"/>
      <c r="I530" s="133"/>
      <c r="J530" s="133"/>
      <c r="K530" s="133"/>
      <c r="L530" s="133"/>
      <c r="M530" s="134"/>
    </row>
    <row r="531" spans="1:13">
      <c r="B531" s="38"/>
      <c r="D531" s="67" t="s">
        <v>50</v>
      </c>
      <c r="E531" s="49" t="s">
        <v>645</v>
      </c>
      <c r="F531" s="40"/>
      <c r="G531" s="48"/>
      <c r="H531" s="133"/>
      <c r="I531" s="133"/>
      <c r="J531" s="133"/>
      <c r="K531" s="133"/>
      <c r="L531" s="133"/>
      <c r="M531" s="134"/>
    </row>
    <row r="532" spans="1:13">
      <c r="B532" s="38"/>
      <c r="D532" s="67" t="s">
        <v>52</v>
      </c>
      <c r="E532" s="49" t="s">
        <v>646</v>
      </c>
      <c r="F532" s="40"/>
      <c r="G532" s="48"/>
      <c r="H532" s="133"/>
      <c r="I532" s="133"/>
      <c r="J532" s="133"/>
      <c r="K532" s="133"/>
      <c r="L532" s="133"/>
      <c r="M532" s="134"/>
    </row>
    <row r="533" spans="1:13" ht="25.5">
      <c r="B533" s="38"/>
      <c r="D533" s="67" t="s">
        <v>54</v>
      </c>
      <c r="E533" s="49" t="s">
        <v>647</v>
      </c>
      <c r="F533" s="40"/>
      <c r="G533" s="48"/>
      <c r="H533" s="133"/>
      <c r="I533" s="133"/>
      <c r="J533" s="133"/>
      <c r="K533" s="133"/>
      <c r="L533" s="133"/>
      <c r="M533" s="136"/>
    </row>
    <row r="534" spans="1:13">
      <c r="A534" s="48" t="s">
        <v>648</v>
      </c>
      <c r="D534" s="67"/>
      <c r="E534" s="49" t="s">
        <v>649</v>
      </c>
      <c r="F534" s="40"/>
      <c r="G534" s="48" t="s">
        <v>126</v>
      </c>
      <c r="H534" s="127">
        <v>1</v>
      </c>
      <c r="I534" s="133">
        <v>0</v>
      </c>
      <c r="J534" s="133">
        <v>0</v>
      </c>
      <c r="K534" s="133">
        <f>H534*I534</f>
        <v>0</v>
      </c>
      <c r="L534" s="133">
        <f>H534*J534</f>
        <v>0</v>
      </c>
      <c r="M534" s="142">
        <f>K534+L534</f>
        <v>0</v>
      </c>
    </row>
    <row r="535" spans="1:13">
      <c r="B535" s="38"/>
      <c r="D535" s="67"/>
      <c r="E535" s="183"/>
      <c r="F535" s="40"/>
      <c r="G535" s="48"/>
      <c r="H535" s="133"/>
      <c r="I535" s="133"/>
      <c r="J535" s="133"/>
      <c r="K535" s="133"/>
      <c r="L535" s="133"/>
      <c r="M535" s="136"/>
    </row>
    <row r="536" spans="1:13" s="11" customFormat="1" ht="12" customHeight="1">
      <c r="A536" s="36"/>
      <c r="B536" s="34" t="s">
        <v>63</v>
      </c>
      <c r="C536" s="22"/>
      <c r="D536" s="22"/>
      <c r="E536" s="35"/>
      <c r="F536" s="40"/>
      <c r="G536" s="36"/>
      <c r="H536" s="135"/>
      <c r="I536" s="135"/>
      <c r="J536" s="135"/>
      <c r="K536" s="135"/>
      <c r="L536" s="135"/>
      <c r="M536" s="134"/>
    </row>
    <row r="537" spans="1:13" s="11" customFormat="1" ht="12" customHeight="1">
      <c r="A537" s="36" t="s">
        <v>650</v>
      </c>
      <c r="B537" s="34" t="s">
        <v>651</v>
      </c>
      <c r="C537" s="22"/>
      <c r="D537" s="22"/>
      <c r="E537" s="35"/>
      <c r="F537" s="40"/>
      <c r="G537" s="36"/>
      <c r="H537" s="135"/>
      <c r="I537" s="135"/>
      <c r="J537" s="135"/>
      <c r="K537" s="135"/>
      <c r="L537" s="135"/>
      <c r="M537" s="134"/>
    </row>
    <row r="538" spans="1:13" ht="25.5">
      <c r="D538" s="67"/>
      <c r="E538" s="49" t="s">
        <v>652</v>
      </c>
      <c r="F538" s="40"/>
      <c r="G538" s="48"/>
      <c r="H538" s="133"/>
      <c r="I538" s="133"/>
      <c r="J538" s="133"/>
      <c r="K538" s="133"/>
      <c r="L538" s="133"/>
      <c r="M538" s="136"/>
    </row>
    <row r="539" spans="1:13">
      <c r="A539" s="48" t="s">
        <v>653</v>
      </c>
      <c r="D539" s="67"/>
      <c r="E539" s="49" t="s">
        <v>654</v>
      </c>
      <c r="F539" s="40"/>
      <c r="G539" s="48" t="s">
        <v>126</v>
      </c>
      <c r="H539" s="127">
        <v>1</v>
      </c>
      <c r="I539" s="133">
        <v>0</v>
      </c>
      <c r="J539" s="133">
        <v>0</v>
      </c>
      <c r="K539" s="133">
        <f>H539*I539</f>
        <v>0</v>
      </c>
      <c r="L539" s="133">
        <f>H539*J539</f>
        <v>0</v>
      </c>
      <c r="M539" s="136">
        <f>K539+L539</f>
        <v>0</v>
      </c>
    </row>
    <row r="540" spans="1:13">
      <c r="D540" s="93"/>
      <c r="E540" s="49"/>
      <c r="F540" s="40"/>
      <c r="G540" s="48"/>
      <c r="H540" s="133"/>
      <c r="I540" s="133"/>
      <c r="J540" s="133"/>
      <c r="K540" s="133"/>
      <c r="L540" s="133"/>
      <c r="M540" s="136"/>
    </row>
    <row r="541" spans="1:13" ht="12" customHeight="1">
      <c r="D541" s="89" t="s">
        <v>655</v>
      </c>
      <c r="E541" s="66"/>
      <c r="F541" s="40"/>
      <c r="G541" s="48"/>
      <c r="H541" s="133"/>
      <c r="I541" s="133"/>
      <c r="J541" s="133"/>
      <c r="K541" s="133"/>
      <c r="L541" s="133"/>
      <c r="M541" s="136"/>
    </row>
    <row r="542" spans="1:13">
      <c r="A542" s="48" t="s">
        <v>656</v>
      </c>
      <c r="D542" s="67"/>
      <c r="E542" s="49" t="s">
        <v>657</v>
      </c>
      <c r="F542" s="40"/>
      <c r="G542" s="48" t="s">
        <v>126</v>
      </c>
      <c r="H542" s="133">
        <v>6</v>
      </c>
      <c r="I542" s="133">
        <v>0</v>
      </c>
      <c r="J542" s="133">
        <v>0</v>
      </c>
      <c r="K542" s="133">
        <f t="shared" ref="K542" si="149">H542*I542</f>
        <v>0</v>
      </c>
      <c r="L542" s="133">
        <f t="shared" ref="L542" si="150">H542*J542</f>
        <v>0</v>
      </c>
      <c r="M542" s="136">
        <f>K542+L542</f>
        <v>0</v>
      </c>
    </row>
    <row r="543" spans="1:13">
      <c r="D543" s="67"/>
      <c r="E543" s="184"/>
      <c r="F543" s="40"/>
      <c r="G543" s="48"/>
      <c r="H543" s="133"/>
      <c r="I543" s="133"/>
      <c r="J543" s="133"/>
      <c r="K543" s="133"/>
      <c r="L543" s="133"/>
      <c r="M543" s="136"/>
    </row>
    <row r="544" spans="1:13" ht="12" customHeight="1">
      <c r="D544" s="89" t="s">
        <v>658</v>
      </c>
      <c r="E544" s="66"/>
      <c r="F544" s="40"/>
      <c r="G544" s="48"/>
      <c r="H544" s="133"/>
      <c r="I544" s="133"/>
      <c r="J544" s="133"/>
      <c r="K544" s="133">
        <f t="shared" ref="K544:K561" si="151">H544*I544</f>
        <v>0</v>
      </c>
      <c r="L544" s="133">
        <f t="shared" ref="L544:L561" si="152">H544*J544</f>
        <v>0</v>
      </c>
      <c r="M544" s="136">
        <f t="shared" ref="M544:M561" si="153">K544+L544</f>
        <v>0</v>
      </c>
    </row>
    <row r="545" spans="1:13" ht="25.5">
      <c r="A545" s="48" t="s">
        <v>659</v>
      </c>
      <c r="E545" s="49" t="s">
        <v>660</v>
      </c>
      <c r="F545" s="40"/>
      <c r="G545" s="48" t="s">
        <v>126</v>
      </c>
      <c r="H545" s="133">
        <v>2</v>
      </c>
      <c r="I545" s="133">
        <v>0</v>
      </c>
      <c r="J545" s="133">
        <v>0</v>
      </c>
      <c r="K545" s="133">
        <f t="shared" si="151"/>
        <v>0</v>
      </c>
      <c r="L545" s="133">
        <f t="shared" si="152"/>
        <v>0</v>
      </c>
      <c r="M545" s="136">
        <f t="shared" si="153"/>
        <v>0</v>
      </c>
    </row>
    <row r="546" spans="1:13" ht="25.5">
      <c r="A546" s="48" t="s">
        <v>661</v>
      </c>
      <c r="E546" s="49" t="s">
        <v>662</v>
      </c>
      <c r="F546" s="40"/>
      <c r="G546" s="48" t="s">
        <v>126</v>
      </c>
      <c r="H546" s="133">
        <v>2</v>
      </c>
      <c r="I546" s="133">
        <v>0</v>
      </c>
      <c r="J546" s="133">
        <v>0</v>
      </c>
      <c r="K546" s="133">
        <f t="shared" si="151"/>
        <v>0</v>
      </c>
      <c r="L546" s="133">
        <f t="shared" si="152"/>
        <v>0</v>
      </c>
      <c r="M546" s="136">
        <f t="shared" si="153"/>
        <v>0</v>
      </c>
    </row>
    <row r="547" spans="1:13">
      <c r="A547" s="48" t="s">
        <v>663</v>
      </c>
      <c r="E547" s="49" t="s">
        <v>664</v>
      </c>
      <c r="F547" s="40"/>
      <c r="G547" s="48" t="s">
        <v>126</v>
      </c>
      <c r="H547" s="133">
        <v>6</v>
      </c>
      <c r="I547" s="133">
        <v>0</v>
      </c>
      <c r="J547" s="133">
        <v>0</v>
      </c>
      <c r="K547" s="133">
        <f t="shared" si="151"/>
        <v>0</v>
      </c>
      <c r="L547" s="133">
        <f t="shared" si="152"/>
        <v>0</v>
      </c>
      <c r="M547" s="136">
        <f t="shared" si="153"/>
        <v>0</v>
      </c>
    </row>
    <row r="548" spans="1:13">
      <c r="E548" s="49"/>
      <c r="F548" s="40"/>
      <c r="G548" s="48"/>
      <c r="H548" s="133"/>
      <c r="I548" s="133"/>
      <c r="J548" s="133"/>
      <c r="K548" s="133">
        <f t="shared" si="151"/>
        <v>0</v>
      </c>
      <c r="L548" s="133">
        <f t="shared" si="152"/>
        <v>0</v>
      </c>
      <c r="M548" s="136">
        <f t="shared" si="153"/>
        <v>0</v>
      </c>
    </row>
    <row r="549" spans="1:13" s="11" customFormat="1" ht="12" customHeight="1">
      <c r="A549" s="36" t="s">
        <v>665</v>
      </c>
      <c r="B549" s="34" t="s">
        <v>666</v>
      </c>
      <c r="C549" s="22"/>
      <c r="D549" s="22"/>
      <c r="E549" s="35"/>
      <c r="F549" s="40"/>
      <c r="G549" s="36"/>
      <c r="H549" s="135"/>
      <c r="I549" s="135"/>
      <c r="J549" s="135"/>
      <c r="K549" s="133">
        <f t="shared" si="151"/>
        <v>0</v>
      </c>
      <c r="L549" s="133">
        <f t="shared" si="152"/>
        <v>0</v>
      </c>
      <c r="M549" s="136">
        <f t="shared" si="153"/>
        <v>0</v>
      </c>
    </row>
    <row r="550" spans="1:13" ht="25.5">
      <c r="A550" s="48" t="s">
        <v>667</v>
      </c>
      <c r="E550" s="49" t="s">
        <v>668</v>
      </c>
      <c r="F550" s="40"/>
      <c r="G550" s="48" t="s">
        <v>126</v>
      </c>
      <c r="H550" s="133">
        <v>6</v>
      </c>
      <c r="I550" s="133">
        <v>0</v>
      </c>
      <c r="J550" s="133">
        <v>0</v>
      </c>
      <c r="K550" s="133">
        <f t="shared" si="151"/>
        <v>0</v>
      </c>
      <c r="L550" s="133">
        <f t="shared" si="152"/>
        <v>0</v>
      </c>
      <c r="M550" s="136">
        <f t="shared" si="153"/>
        <v>0</v>
      </c>
    </row>
    <row r="551" spans="1:13">
      <c r="E551" s="49"/>
      <c r="F551" s="40"/>
      <c r="G551" s="48"/>
      <c r="H551" s="133"/>
      <c r="I551" s="133"/>
      <c r="J551" s="133"/>
      <c r="K551" s="133">
        <f t="shared" si="151"/>
        <v>0</v>
      </c>
      <c r="L551" s="133"/>
      <c r="M551" s="136">
        <f t="shared" si="153"/>
        <v>0</v>
      </c>
    </row>
    <row r="552" spans="1:13" s="11" customFormat="1" ht="12" customHeight="1">
      <c r="A552" s="36" t="s">
        <v>669</v>
      </c>
      <c r="B552" s="34" t="s">
        <v>571</v>
      </c>
      <c r="C552" s="22"/>
      <c r="D552" s="22"/>
      <c r="E552" s="35"/>
      <c r="F552" s="40"/>
      <c r="G552" s="36"/>
      <c r="H552" s="135"/>
      <c r="I552" s="135"/>
      <c r="J552" s="135"/>
      <c r="K552" s="133"/>
      <c r="L552" s="133"/>
      <c r="M552" s="136"/>
    </row>
    <row r="553" spans="1:13">
      <c r="A553" s="48" t="s">
        <v>670</v>
      </c>
      <c r="D553" s="67"/>
      <c r="E553" s="49" t="s">
        <v>671</v>
      </c>
      <c r="F553" s="40"/>
      <c r="G553" s="48"/>
      <c r="H553" s="133"/>
      <c r="I553" s="133"/>
      <c r="J553" s="133"/>
      <c r="K553" s="133"/>
      <c r="L553" s="133"/>
      <c r="M553" s="136"/>
    </row>
    <row r="554" spans="1:13">
      <c r="A554" s="48" t="s">
        <v>672</v>
      </c>
      <c r="D554" s="67"/>
      <c r="E554" s="49" t="s">
        <v>673</v>
      </c>
      <c r="F554" s="40"/>
      <c r="G554" s="48" t="s">
        <v>67</v>
      </c>
      <c r="H554" s="127">
        <v>7</v>
      </c>
      <c r="I554" s="133">
        <v>0</v>
      </c>
      <c r="J554" s="133">
        <v>0</v>
      </c>
      <c r="K554" s="133">
        <f t="shared" si="151"/>
        <v>0</v>
      </c>
      <c r="L554" s="133">
        <f t="shared" si="152"/>
        <v>0</v>
      </c>
      <c r="M554" s="136">
        <f t="shared" si="153"/>
        <v>0</v>
      </c>
    </row>
    <row r="555" spans="1:13">
      <c r="A555" s="48" t="s">
        <v>674</v>
      </c>
      <c r="D555" s="67"/>
      <c r="E555" s="49" t="s">
        <v>675</v>
      </c>
      <c r="F555" s="40"/>
      <c r="G555" s="48" t="s">
        <v>67</v>
      </c>
      <c r="H555" s="127">
        <v>7</v>
      </c>
      <c r="I555" s="133">
        <v>0</v>
      </c>
      <c r="J555" s="133">
        <v>0</v>
      </c>
      <c r="K555" s="133">
        <f t="shared" si="151"/>
        <v>0</v>
      </c>
      <c r="L555" s="133">
        <f t="shared" si="152"/>
        <v>0</v>
      </c>
      <c r="M555" s="136">
        <f t="shared" si="153"/>
        <v>0</v>
      </c>
    </row>
    <row r="556" spans="1:13" s="11" customFormat="1">
      <c r="A556" s="48" t="s">
        <v>676</v>
      </c>
      <c r="B556" s="34"/>
      <c r="C556" s="22"/>
      <c r="D556" s="21"/>
      <c r="E556" s="49" t="s">
        <v>677</v>
      </c>
      <c r="F556" s="40"/>
      <c r="G556" s="48" t="s">
        <v>67</v>
      </c>
      <c r="H556" s="127">
        <v>6</v>
      </c>
      <c r="I556" s="133">
        <v>0</v>
      </c>
      <c r="J556" s="133">
        <v>0</v>
      </c>
      <c r="K556" s="133">
        <f t="shared" si="151"/>
        <v>0</v>
      </c>
      <c r="L556" s="133">
        <f t="shared" si="152"/>
        <v>0</v>
      </c>
      <c r="M556" s="136">
        <f t="shared" si="153"/>
        <v>0</v>
      </c>
    </row>
    <row r="557" spans="1:13" ht="12" customHeight="1">
      <c r="A557" s="48" t="s">
        <v>678</v>
      </c>
      <c r="E557" s="49" t="s">
        <v>679</v>
      </c>
      <c r="F557" s="40"/>
      <c r="G557" s="48" t="s">
        <v>67</v>
      </c>
      <c r="H557" s="127">
        <v>6</v>
      </c>
      <c r="I557" s="133">
        <v>0</v>
      </c>
      <c r="J557" s="133">
        <v>0</v>
      </c>
      <c r="K557" s="133">
        <f t="shared" si="151"/>
        <v>0</v>
      </c>
      <c r="L557" s="133">
        <f t="shared" si="152"/>
        <v>0</v>
      </c>
      <c r="M557" s="136">
        <f t="shared" si="153"/>
        <v>0</v>
      </c>
    </row>
    <row r="558" spans="1:13" ht="12" customHeight="1">
      <c r="A558" s="48" t="s">
        <v>680</v>
      </c>
      <c r="E558" s="49" t="s">
        <v>681</v>
      </c>
      <c r="F558" s="40"/>
      <c r="G558" s="48" t="s">
        <v>67</v>
      </c>
      <c r="H558" s="127">
        <v>6</v>
      </c>
      <c r="I558" s="133">
        <v>0</v>
      </c>
      <c r="J558" s="133">
        <v>0</v>
      </c>
      <c r="K558" s="133">
        <f t="shared" si="151"/>
        <v>0</v>
      </c>
      <c r="L558" s="133">
        <f t="shared" si="152"/>
        <v>0</v>
      </c>
      <c r="M558" s="136">
        <f t="shared" si="153"/>
        <v>0</v>
      </c>
    </row>
    <row r="559" spans="1:13" ht="12" customHeight="1">
      <c r="A559" s="48" t="s">
        <v>682</v>
      </c>
      <c r="B559" s="15">
        <v>510</v>
      </c>
      <c r="C559" s="16" t="s">
        <v>65</v>
      </c>
      <c r="D559" s="16">
        <v>1110</v>
      </c>
      <c r="E559" s="49" t="s">
        <v>683</v>
      </c>
      <c r="G559" s="48" t="s">
        <v>67</v>
      </c>
      <c r="H559" s="127">
        <v>4</v>
      </c>
      <c r="I559" s="133">
        <v>0</v>
      </c>
      <c r="J559" s="133">
        <v>0</v>
      </c>
      <c r="K559" s="133">
        <f t="shared" si="151"/>
        <v>0</v>
      </c>
      <c r="L559" s="133">
        <f t="shared" si="152"/>
        <v>0</v>
      </c>
      <c r="M559" s="136">
        <f t="shared" si="153"/>
        <v>0</v>
      </c>
    </row>
    <row r="560" spans="1:13" ht="12" customHeight="1">
      <c r="A560" s="48" t="s">
        <v>684</v>
      </c>
      <c r="D560" s="89"/>
      <c r="E560" s="49" t="s">
        <v>685</v>
      </c>
      <c r="G560" s="48" t="s">
        <v>67</v>
      </c>
      <c r="H560" s="127">
        <v>6</v>
      </c>
      <c r="I560" s="133">
        <v>0</v>
      </c>
      <c r="J560" s="133">
        <v>0</v>
      </c>
      <c r="K560" s="133">
        <f t="shared" si="151"/>
        <v>0</v>
      </c>
      <c r="L560" s="133">
        <f t="shared" si="152"/>
        <v>0</v>
      </c>
      <c r="M560" s="136">
        <f t="shared" si="153"/>
        <v>0</v>
      </c>
    </row>
    <row r="561" spans="1:13">
      <c r="A561" s="48" t="s">
        <v>686</v>
      </c>
      <c r="B561" s="15">
        <v>1600</v>
      </c>
      <c r="C561" s="16" t="s">
        <v>65</v>
      </c>
      <c r="D561" s="67">
        <v>600</v>
      </c>
      <c r="E561" s="49" t="s">
        <v>687</v>
      </c>
      <c r="F561" s="40"/>
      <c r="G561" s="48" t="s">
        <v>67</v>
      </c>
      <c r="H561" s="127">
        <v>3</v>
      </c>
      <c r="I561" s="133">
        <v>0</v>
      </c>
      <c r="J561" s="133">
        <v>0</v>
      </c>
      <c r="K561" s="133">
        <f t="shared" si="151"/>
        <v>0</v>
      </c>
      <c r="L561" s="133">
        <f t="shared" si="152"/>
        <v>0</v>
      </c>
      <c r="M561" s="136">
        <f t="shared" si="153"/>
        <v>0</v>
      </c>
    </row>
    <row r="562" spans="1:13">
      <c r="B562" s="38"/>
      <c r="D562" s="67"/>
      <c r="E562" s="92"/>
      <c r="F562" s="40"/>
      <c r="G562" s="48"/>
      <c r="H562" s="133"/>
      <c r="I562" s="133"/>
      <c r="J562" s="133"/>
      <c r="K562" s="133"/>
      <c r="L562" s="133"/>
      <c r="M562" s="136"/>
    </row>
    <row r="563" spans="1:13" s="13" customFormat="1" ht="15" customHeight="1">
      <c r="A563" s="43"/>
      <c r="B563" s="27"/>
      <c r="C563" s="28"/>
      <c r="D563" s="28"/>
      <c r="E563" s="29" t="s">
        <v>484</v>
      </c>
      <c r="F563" s="30"/>
      <c r="G563" s="31"/>
      <c r="H563" s="130"/>
      <c r="I563" s="130"/>
      <c r="J563" s="130"/>
      <c r="K563" s="143">
        <f>SUBTOTAL(9,K533:K562)</f>
        <v>0</v>
      </c>
      <c r="L563" s="143">
        <f>SUBTOTAL(9,L533:L562)</f>
        <v>0</v>
      </c>
      <c r="M563" s="143">
        <f>SUBTOTAL(9,M533:M562)</f>
        <v>0</v>
      </c>
    </row>
  </sheetData>
  <sheetProtection selectLockedCells="1"/>
  <mergeCells count="3">
    <mergeCell ref="A2:G2"/>
    <mergeCell ref="A3:G3"/>
    <mergeCell ref="A5:M5"/>
  </mergeCells>
  <phoneticPr fontId="24" type="noConversion"/>
  <pageMargins left="0.69" right="0.13" top="0.37" bottom="0.75" header="0.3" footer="0.3"/>
  <pageSetup scale="65" fitToHeight="0" orientation="landscape" r:id="rId1"/>
  <headerFooter>
    <oddFooter>&amp;LIGMH PHLEBOTOMY AREA - IGMH 2026</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Status xmlns="09a89d9b-f5e3-41af-8194-30ca063b4f91" xsi:nil="true"/>
    <Approvers xmlns="09a89d9b-f5e3-41af-8194-30ca063b4f91">
      <UserInfo>
        <DisplayName/>
        <AccountId xsi:nil="true"/>
        <AccountType/>
      </UserInfo>
    </Approvers>
    <ApprovalStatus xmlns="09a89d9b-f5e3-41af-8194-30ca063b4f91" xsi:nil="true"/>
    <TaxCatchAll xmlns="a1336a19-a7c6-4af2-8ee5-660634acd64e" xsi:nil="true"/>
    <_ip_UnifiedCompliancePolicyProperties xmlns="http://schemas.microsoft.com/sharepoint/v3" xsi:nil="true"/>
    <ApprovalStarted xmlns="09a89d9b-f5e3-41af-8194-30ca063b4f91">false</ApprovalStarted>
    <lcf76f155ced4ddcb4097134ff3c332f xmlns="09a89d9b-f5e3-41af-8194-30ca063b4f91">
      <Terms xmlns="http://schemas.microsoft.com/office/infopath/2007/PartnerControls"/>
    </lcf76f155ced4ddcb4097134ff3c332f>
    <ApprovalHistory xmlns="09a89d9b-f5e3-41af-8194-30ca063b4f91">✔ Enable Append changes to existing text  ✔ Rich text = No</ApprovalHistor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21" ma:contentTypeDescription="Create a new document." ma:contentTypeScope="" ma:versionID="cdbce46c147d2325dcd8ae9320a27025">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5e88c03b7ecc0d1fc5e73c92c1098fc4"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element ref="ns2:Approvers" minOccurs="0"/>
                <xsd:element ref="ns2:ApprovalStatus" minOccurs="0"/>
                <xsd:element ref="ns2:ApprovalHistory" minOccurs="0"/>
                <xsd:element ref="ns2:ApprovalStar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element name="Approvers" ma:index="25" nillable="true" ma:displayName="Approvers" ma:format="Dropdown" ma:list="UserInfo" ma:SharePointGroup="0" ma:internalName="Approvers">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alStatus" ma:index="26" nillable="true" ma:displayName="Approval Status" ma:format="Dropdown" ma:internalName="ApprovalStatus">
      <xsd:simpleType>
        <xsd:restriction base="dms:Choice">
          <xsd:enumeration value="Pending"/>
          <xsd:enumeration value="Approved"/>
          <xsd:enumeration value="Rejected"/>
        </xsd:restriction>
      </xsd:simpleType>
    </xsd:element>
    <xsd:element name="ApprovalHistory" ma:index="27" nillable="true" ma:displayName="Approval History" ma:default="✔ Enable Append changes to existing text  ✔ Rich text = No" ma:format="Dropdown" ma:internalName="ApprovalHistory">
      <xsd:simpleType>
        <xsd:restriction base="dms:Note">
          <xsd:maxLength value="255"/>
        </xsd:restriction>
      </xsd:simpleType>
    </xsd:element>
    <xsd:element name="ApprovalStarted" ma:index="28" nillable="true" ma:displayName="Approval Started" ma:default="0" ma:format="Dropdown" ma:internalName="ApprovalStart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842E5B-30F1-4EC6-A78D-54CF1ECB7983}"/>
</file>

<file path=customXml/itemProps2.xml><?xml version="1.0" encoding="utf-8"?>
<ds:datastoreItem xmlns:ds="http://schemas.openxmlformats.org/officeDocument/2006/customXml" ds:itemID="{3AB7F68D-8E71-4335-AD59-C815EDA69C38}"/>
</file>

<file path=customXml/itemProps3.xml><?xml version="1.0" encoding="utf-8"?>
<ds:datastoreItem xmlns:ds="http://schemas.openxmlformats.org/officeDocument/2006/customXml" ds:itemID="{BC4B773C-3E39-41B8-9929-3C568F554D36}"/>
</file>

<file path=customXml/itemProps4.xml><?xml version="1.0" encoding="utf-8"?>
<ds:datastoreItem xmlns:ds="http://schemas.openxmlformats.org/officeDocument/2006/customXml" ds:itemID="{F2204131-EB05-4B7D-BBAA-60B92F4B56D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Ajin</dc:creator>
  <cp:keywords/>
  <dc:description/>
  <cp:lastModifiedBy/>
  <cp:revision/>
  <dcterms:created xsi:type="dcterms:W3CDTF">1997-08-04T14:16:05Z</dcterms:created>
  <dcterms:modified xsi:type="dcterms:W3CDTF">2026-05-06T05:20:50Z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PlanSwiftJobName">
    <vt:lpwstr/>
  </property>
  <property fmtid="{D5CDD505-2E9C-101B-9397-08002B2CF9AE}" pid="4" name="PlanSwiftJobGuid">
    <vt:lpwstr/>
  </property>
  <property fmtid="{D5CDD505-2E9C-101B-9397-08002B2CF9AE}" pid="5" name="LinkedDataId">
    <vt:lpwstr>{BC4B773C-3E39-41B8-9929-3C568F554D36}</vt:lpwstr>
  </property>
  <property fmtid="{D5CDD505-2E9C-101B-9397-08002B2CF9AE}" pid="6" name="MediaServiceImageTags">
    <vt:lpwstr/>
  </property>
</Properties>
</file>