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02"/>
  <workbookPr showObjects="placeholders"/>
  <mc:AlternateContent xmlns:mc="http://schemas.openxmlformats.org/markup-compatibility/2006">
    <mc:Choice Requires="x15">
      <x15ac:absPath xmlns:x15ac="http://schemas.microsoft.com/office/spreadsheetml/2010/11/ac" url="https://igmhmv.sharepoint.com/sites/Estate/Shared Documents/Estate/Projects 2026/CATH LAB INTERIOR WORK/"/>
    </mc:Choice>
  </mc:AlternateContent>
  <xr:revisionPtr revIDLastSave="0" documentId="8_{3411A1D6-85AB-42CB-B3AC-7F3DEDCC670D}" xr6:coauthVersionLast="47" xr6:coauthVersionMax="47" xr10:uidLastSave="{00000000-0000-0000-0000-000000000000}"/>
  <bookViews>
    <workbookView xWindow="-120" yWindow="-120" windowWidth="29040" windowHeight="15720" tabRatio="822" firstSheet="2" activeTab="2" xr2:uid="{00000000-000D-0000-FFFF-FFFF00000000}"/>
  </bookViews>
  <sheets>
    <sheet name="Cover" sheetId="73" r:id="rId1"/>
    <sheet name="BOQ Summary" sheetId="62" r:id="rId2"/>
    <sheet name="BOQ " sheetId="72" r:id="rId3"/>
  </sheets>
  <definedNames>
    <definedName name="_xlnm.Print_Area" localSheetId="2">'BOQ '!$A$1:$M$379</definedName>
    <definedName name="_xlnm.Print_Area" localSheetId="1">'BOQ Summary'!$A$1:$F$22</definedName>
    <definedName name="_xlnm.Print_Area" localSheetId="0">Cover!$A$1:$I$34</definedName>
    <definedName name="_xlnm.Print_Titles" localSheetId="2">'BOQ '!$6:$6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35" i="72" l="1"/>
  <c r="L235" i="72"/>
  <c r="M235" i="72"/>
  <c r="L98" i="72" l="1"/>
  <c r="K98" i="72"/>
  <c r="M98" i="72" l="1"/>
  <c r="M267" i="72" l="1"/>
  <c r="K267" i="72"/>
  <c r="M266" i="72"/>
  <c r="K266" i="72"/>
  <c r="M265" i="72"/>
  <c r="K265" i="72"/>
  <c r="M264" i="72"/>
  <c r="K264" i="72"/>
  <c r="L185" i="72" l="1"/>
  <c r="L374" i="72"/>
  <c r="K374" i="72"/>
  <c r="L364" i="72"/>
  <c r="K364" i="72"/>
  <c r="L354" i="72"/>
  <c r="K354" i="72"/>
  <c r="M334" i="72"/>
  <c r="L334" i="72"/>
  <c r="K334" i="72"/>
  <c r="M324" i="72"/>
  <c r="L324" i="72"/>
  <c r="K324" i="72"/>
  <c r="M322" i="72"/>
  <c r="L322" i="72"/>
  <c r="K322" i="72"/>
  <c r="M321" i="72"/>
  <c r="L321" i="72"/>
  <c r="K321" i="72"/>
  <c r="M320" i="72"/>
  <c r="L320" i="72"/>
  <c r="K320" i="72"/>
  <c r="M319" i="72"/>
  <c r="L319" i="72"/>
  <c r="K319" i="72"/>
  <c r="M318" i="72"/>
  <c r="L318" i="72"/>
  <c r="K318" i="72"/>
  <c r="M317" i="72"/>
  <c r="L317" i="72"/>
  <c r="K317" i="72"/>
  <c r="M314" i="72"/>
  <c r="L314" i="72"/>
  <c r="K314" i="72"/>
  <c r="M313" i="72"/>
  <c r="L313" i="72"/>
  <c r="K313" i="72"/>
  <c r="M304" i="72"/>
  <c r="L304" i="72"/>
  <c r="K304" i="72"/>
  <c r="M294" i="72"/>
  <c r="L294" i="72"/>
  <c r="K294" i="72"/>
  <c r="M233" i="72"/>
  <c r="L233" i="72"/>
  <c r="K233" i="72"/>
  <c r="H226" i="72"/>
  <c r="M217" i="72"/>
  <c r="L217" i="72"/>
  <c r="K217" i="72"/>
  <c r="M216" i="72"/>
  <c r="L216" i="72"/>
  <c r="K216" i="72"/>
  <c r="M212" i="72"/>
  <c r="L212" i="72"/>
  <c r="K212" i="72"/>
  <c r="H195" i="72"/>
  <c r="K195" i="72" s="1"/>
  <c r="H194" i="72"/>
  <c r="K185" i="72"/>
  <c r="L181" i="72"/>
  <c r="K181" i="72"/>
  <c r="H177" i="72"/>
  <c r="L177" i="72" s="1"/>
  <c r="L176" i="72"/>
  <c r="K176" i="72"/>
  <c r="M176" i="72" s="1"/>
  <c r="L175" i="72"/>
  <c r="K175" i="72"/>
  <c r="L172" i="72"/>
  <c r="K172" i="72"/>
  <c r="L170" i="72"/>
  <c r="K170" i="72"/>
  <c r="M170" i="72" s="1"/>
  <c r="L169" i="72"/>
  <c r="K169" i="72"/>
  <c r="L166" i="72"/>
  <c r="K166" i="72"/>
  <c r="L163" i="72"/>
  <c r="K163" i="72"/>
  <c r="L160" i="72"/>
  <c r="K160" i="72"/>
  <c r="M160" i="72" s="1"/>
  <c r="L159" i="72"/>
  <c r="K159" i="72"/>
  <c r="L156" i="72"/>
  <c r="K156" i="72"/>
  <c r="L152" i="72"/>
  <c r="K152" i="72"/>
  <c r="L151" i="72"/>
  <c r="K151" i="72"/>
  <c r="L148" i="72"/>
  <c r="K148" i="72"/>
  <c r="L146" i="72"/>
  <c r="K146" i="72"/>
  <c r="L145" i="72"/>
  <c r="K145" i="72"/>
  <c r="L142" i="72"/>
  <c r="K142" i="72"/>
  <c r="M142" i="72" s="1"/>
  <c r="L139" i="72"/>
  <c r="K139" i="72"/>
  <c r="M139" i="72" s="1"/>
  <c r="L137" i="72"/>
  <c r="K137" i="72"/>
  <c r="L136" i="72"/>
  <c r="K136" i="72"/>
  <c r="L133" i="72"/>
  <c r="K133" i="72"/>
  <c r="L130" i="72"/>
  <c r="K130" i="72"/>
  <c r="L128" i="72"/>
  <c r="K128" i="72"/>
  <c r="L127" i="72"/>
  <c r="K127" i="72"/>
  <c r="L124" i="72"/>
  <c r="K124" i="72"/>
  <c r="L122" i="72"/>
  <c r="K122" i="72"/>
  <c r="L121" i="72"/>
  <c r="K121" i="72"/>
  <c r="L118" i="72"/>
  <c r="K118" i="72"/>
  <c r="L116" i="72"/>
  <c r="K116" i="72"/>
  <c r="L115" i="72"/>
  <c r="K115" i="72"/>
  <c r="M115" i="72" s="1"/>
  <c r="L112" i="72"/>
  <c r="K112" i="72"/>
  <c r="H111" i="72"/>
  <c r="K111" i="72" s="1"/>
  <c r="L110" i="72"/>
  <c r="K110" i="72"/>
  <c r="M110" i="72" s="1"/>
  <c r="L109" i="72"/>
  <c r="K109" i="72"/>
  <c r="L106" i="72"/>
  <c r="K106" i="72"/>
  <c r="L103" i="72"/>
  <c r="K103" i="72"/>
  <c r="M71" i="72"/>
  <c r="L71" i="72"/>
  <c r="K71" i="72"/>
  <c r="C7" i="62"/>
  <c r="K323" i="72"/>
  <c r="K325" i="72"/>
  <c r="K326" i="72"/>
  <c r="K327" i="72"/>
  <c r="K328" i="72"/>
  <c r="K329" i="72"/>
  <c r="K330" i="72"/>
  <c r="K331" i="72"/>
  <c r="K332" i="72"/>
  <c r="K333" i="72"/>
  <c r="K335" i="72"/>
  <c r="K336" i="72"/>
  <c r="K337" i="72"/>
  <c r="K338" i="72"/>
  <c r="K339" i="72"/>
  <c r="L323" i="72"/>
  <c r="L325" i="72"/>
  <c r="L326" i="72"/>
  <c r="L327" i="72"/>
  <c r="L328" i="72"/>
  <c r="L329" i="72"/>
  <c r="L330" i="72"/>
  <c r="L331" i="72"/>
  <c r="L332" i="72"/>
  <c r="L333" i="72"/>
  <c r="L335" i="72"/>
  <c r="L336" i="72"/>
  <c r="L337" i="72"/>
  <c r="L338" i="72"/>
  <c r="L339" i="72"/>
  <c r="L305" i="72"/>
  <c r="L306" i="72"/>
  <c r="L307" i="72"/>
  <c r="L308" i="72"/>
  <c r="L309" i="72"/>
  <c r="L310" i="72"/>
  <c r="L303" i="72"/>
  <c r="L292" i="72"/>
  <c r="L33" i="72"/>
  <c r="K33" i="72"/>
  <c r="L29" i="72"/>
  <c r="K29" i="72"/>
  <c r="L25" i="72"/>
  <c r="K25" i="72"/>
  <c r="M109" i="72" l="1"/>
  <c r="M124" i="72"/>
  <c r="M116" i="72"/>
  <c r="K194" i="72"/>
  <c r="L194" i="72"/>
  <c r="M103" i="72"/>
  <c r="M106" i="72"/>
  <c r="M374" i="72"/>
  <c r="M152" i="72"/>
  <c r="M185" i="72"/>
  <c r="M112" i="72"/>
  <c r="M128" i="72"/>
  <c r="M175" i="72"/>
  <c r="L195" i="72"/>
  <c r="M195" i="72" s="1"/>
  <c r="L111" i="72"/>
  <c r="M111" i="72" s="1"/>
  <c r="M136" i="72"/>
  <c r="K177" i="72"/>
  <c r="M177" i="72" s="1"/>
  <c r="M169" i="72"/>
  <c r="M156" i="72"/>
  <c r="M118" i="72"/>
  <c r="M130" i="72"/>
  <c r="M145" i="72"/>
  <c r="M172" i="72"/>
  <c r="M121" i="72"/>
  <c r="M151" i="72"/>
  <c r="M133" i="72"/>
  <c r="M354" i="72"/>
  <c r="M166" i="72"/>
  <c r="M163" i="72"/>
  <c r="M127" i="72"/>
  <c r="M146" i="72"/>
  <c r="M364" i="72"/>
  <c r="M159" i="72"/>
  <c r="M181" i="72"/>
  <c r="M137" i="72"/>
  <c r="M122" i="72"/>
  <c r="M148" i="72"/>
  <c r="M33" i="72"/>
  <c r="K35" i="72"/>
  <c r="D7" i="62" s="1"/>
  <c r="M29" i="72"/>
  <c r="L35" i="72"/>
  <c r="E7" i="62" s="1"/>
  <c r="M25" i="72"/>
  <c r="M194" i="72" l="1"/>
  <c r="M35" i="72"/>
  <c r="F7" i="62" s="1"/>
  <c r="M339" i="72" l="1"/>
  <c r="M338" i="72"/>
  <c r="M337" i="72"/>
  <c r="M336" i="72"/>
  <c r="M335" i="72"/>
  <c r="M333" i="72"/>
  <c r="M332" i="72"/>
  <c r="M331" i="72"/>
  <c r="M330" i="72"/>
  <c r="M329" i="72"/>
  <c r="M328" i="72"/>
  <c r="M327" i="72"/>
  <c r="M326" i="72"/>
  <c r="M325" i="72"/>
  <c r="M323" i="72"/>
  <c r="C18" i="62"/>
  <c r="C17" i="62"/>
  <c r="C16" i="62"/>
  <c r="C15" i="62"/>
  <c r="C14" i="62"/>
  <c r="C13" i="62"/>
  <c r="C12" i="62"/>
  <c r="C11" i="62"/>
  <c r="C10" i="62"/>
  <c r="C9" i="62"/>
  <c r="L376" i="72"/>
  <c r="K376" i="72"/>
  <c r="L377" i="72"/>
  <c r="K377" i="72"/>
  <c r="L375" i="72"/>
  <c r="K375" i="72"/>
  <c r="L373" i="72"/>
  <c r="K373" i="72"/>
  <c r="L372" i="72"/>
  <c r="K372" i="72"/>
  <c r="L371" i="72"/>
  <c r="K371" i="72"/>
  <c r="L370" i="72"/>
  <c r="K370" i="72"/>
  <c r="L369" i="72"/>
  <c r="K369" i="72"/>
  <c r="K366" i="72"/>
  <c r="M366" i="72" s="1"/>
  <c r="L365" i="72"/>
  <c r="K365" i="72"/>
  <c r="L363" i="72"/>
  <c r="K363" i="72"/>
  <c r="L362" i="72"/>
  <c r="K362" i="72"/>
  <c r="L361" i="72"/>
  <c r="K361" i="72"/>
  <c r="L360" i="72"/>
  <c r="K360" i="72"/>
  <c r="L359" i="72"/>
  <c r="K359" i="72"/>
  <c r="L357" i="72"/>
  <c r="K357" i="72"/>
  <c r="L349" i="72"/>
  <c r="K349" i="72"/>
  <c r="M310" i="72"/>
  <c r="K310" i="72"/>
  <c r="K306" i="72"/>
  <c r="M306" i="72"/>
  <c r="K305" i="72"/>
  <c r="M305" i="72"/>
  <c r="M295" i="72"/>
  <c r="L295" i="72"/>
  <c r="K295" i="72"/>
  <c r="C8" i="62"/>
  <c r="M45" i="72"/>
  <c r="L45" i="72"/>
  <c r="K45" i="72"/>
  <c r="K379" i="72" l="1"/>
  <c r="D18" i="62" s="1"/>
  <c r="L379" i="72"/>
  <c r="E18" i="62" s="1"/>
  <c r="M370" i="72"/>
  <c r="M349" i="72"/>
  <c r="M360" i="72"/>
  <c r="M372" i="72"/>
  <c r="M369" i="72"/>
  <c r="M373" i="72"/>
  <c r="M376" i="72"/>
  <c r="M361" i="72"/>
  <c r="M365" i="72"/>
  <c r="M377" i="72"/>
  <c r="M359" i="72"/>
  <c r="M363" i="72"/>
  <c r="M371" i="72"/>
  <c r="M375" i="72"/>
  <c r="M362" i="72"/>
  <c r="M357" i="72"/>
  <c r="M379" i="72" l="1"/>
  <c r="F18" i="62" s="1"/>
  <c r="M207" i="72"/>
  <c r="M219" i="72" s="1"/>
  <c r="L207" i="72"/>
  <c r="L219" i="72" s="1"/>
  <c r="K207" i="72"/>
  <c r="K219" i="72" s="1"/>
  <c r="K252" i="72"/>
  <c r="M252" i="72"/>
  <c r="L252" i="72"/>
  <c r="M247" i="72"/>
  <c r="L247" i="72"/>
  <c r="K247" i="72"/>
  <c r="L237" i="72"/>
  <c r="E15" i="62" s="1"/>
  <c r="H193" i="72"/>
  <c r="H192" i="72"/>
  <c r="L96" i="72"/>
  <c r="K96" i="72"/>
  <c r="M68" i="72"/>
  <c r="M73" i="72" s="1"/>
  <c r="L68" i="72"/>
  <c r="K68" i="72"/>
  <c r="K73" i="72" s="1"/>
  <c r="M57" i="72"/>
  <c r="L57" i="72"/>
  <c r="L59" i="72" s="1"/>
  <c r="E9" i="62" s="1"/>
  <c r="K57" i="72"/>
  <c r="M44" i="72"/>
  <c r="L44" i="72"/>
  <c r="K44" i="72"/>
  <c r="M43" i="72"/>
  <c r="L43" i="72"/>
  <c r="K43" i="72"/>
  <c r="L73" i="72" l="1"/>
  <c r="E10" i="62" s="1"/>
  <c r="L193" i="72"/>
  <c r="K193" i="72"/>
  <c r="M193" i="72" s="1"/>
  <c r="L192" i="72"/>
  <c r="K192" i="72"/>
  <c r="M96" i="72"/>
  <c r="L47" i="72"/>
  <c r="E8" i="62" s="1"/>
  <c r="M47" i="72"/>
  <c r="F8" i="62" s="1"/>
  <c r="K47" i="72"/>
  <c r="D8" i="62" s="1"/>
  <c r="K197" i="72" l="1"/>
  <c r="M192" i="72"/>
  <c r="M197" i="72" s="1"/>
  <c r="L197" i="72"/>
  <c r="E12" i="62" s="1"/>
  <c r="M237" i="72"/>
  <c r="F15" i="62" s="1"/>
  <c r="K237" i="72"/>
  <c r="D15" i="62" s="1"/>
  <c r="D10" i="62"/>
  <c r="F10" i="62"/>
  <c r="K59" i="72"/>
  <c r="D9" i="62" s="1"/>
  <c r="M59" i="72"/>
  <c r="F9" i="62" s="1"/>
  <c r="H171" i="72" l="1"/>
  <c r="K171" i="72" l="1"/>
  <c r="L171" i="72"/>
  <c r="H153" i="72"/>
  <c r="H147" i="72"/>
  <c r="H138" i="72"/>
  <c r="H129" i="72"/>
  <c r="H123" i="72"/>
  <c r="H117" i="72"/>
  <c r="L117" i="72" l="1"/>
  <c r="K117" i="72"/>
  <c r="M117" i="72" s="1"/>
  <c r="L123" i="72"/>
  <c r="K123" i="72"/>
  <c r="L129" i="72"/>
  <c r="K129" i="72"/>
  <c r="M129" i="72" s="1"/>
  <c r="K138" i="72"/>
  <c r="L138" i="72"/>
  <c r="L147" i="72"/>
  <c r="K147" i="72"/>
  <c r="M147" i="72" s="1"/>
  <c r="L153" i="72"/>
  <c r="K153" i="72"/>
  <c r="M153" i="72" s="1"/>
  <c r="M171" i="72"/>
  <c r="H91" i="72"/>
  <c r="M123" i="72" l="1"/>
  <c r="M138" i="72"/>
  <c r="K91" i="72"/>
  <c r="L91" i="72"/>
  <c r="L92" i="72"/>
  <c r="K92" i="72"/>
  <c r="L90" i="72"/>
  <c r="K90" i="72"/>
  <c r="H79" i="72"/>
  <c r="K79" i="72" s="1"/>
  <c r="L78" i="72"/>
  <c r="L80" i="72"/>
  <c r="K80" i="72"/>
  <c r="M91" i="72" l="1"/>
  <c r="M80" i="72"/>
  <c r="M92" i="72"/>
  <c r="M90" i="72"/>
  <c r="K78" i="72"/>
  <c r="M78" i="72" s="1"/>
  <c r="L79" i="72"/>
  <c r="M79" i="72" s="1"/>
  <c r="M309" i="72"/>
  <c r="K309" i="72"/>
  <c r="M308" i="72"/>
  <c r="K308" i="72"/>
  <c r="M307" i="72"/>
  <c r="K307" i="72"/>
  <c r="M303" i="72"/>
  <c r="K303" i="72"/>
  <c r="M300" i="72"/>
  <c r="L300" i="72"/>
  <c r="K300" i="72"/>
  <c r="M299" i="72"/>
  <c r="L299" i="72"/>
  <c r="K299" i="72"/>
  <c r="M298" i="72"/>
  <c r="L298" i="72"/>
  <c r="K298" i="72"/>
  <c r="M297" i="72"/>
  <c r="L297" i="72"/>
  <c r="K297" i="72"/>
  <c r="M296" i="72"/>
  <c r="F12" i="62" s="1"/>
  <c r="L296" i="72"/>
  <c r="K296" i="72"/>
  <c r="M293" i="72"/>
  <c r="L293" i="72"/>
  <c r="K293" i="72"/>
  <c r="M292" i="72"/>
  <c r="K292" i="72"/>
  <c r="H284" i="72"/>
  <c r="H282" i="72"/>
  <c r="M276" i="72"/>
  <c r="L276" i="72"/>
  <c r="K276" i="72"/>
  <c r="M268" i="72"/>
  <c r="K284" i="72" l="1"/>
  <c r="M284" i="72"/>
  <c r="L284" i="72"/>
  <c r="D12" i="62"/>
  <c r="L282" i="72"/>
  <c r="M282" i="72"/>
  <c r="K282" i="72"/>
  <c r="L341" i="72" l="1"/>
  <c r="E17" i="62" s="1"/>
  <c r="K341" i="72"/>
  <c r="D17" i="62" s="1"/>
  <c r="M341" i="72"/>
  <c r="F17" i="62" s="1"/>
  <c r="L254" i="72" l="1"/>
  <c r="E16" i="62" s="1"/>
  <c r="K254" i="72"/>
  <c r="K226" i="72"/>
  <c r="L224" i="72"/>
  <c r="K224" i="72"/>
  <c r="D16" i="62" l="1"/>
  <c r="K228" i="72"/>
  <c r="M254" i="72"/>
  <c r="F16" i="62" s="1"/>
  <c r="L226" i="72"/>
  <c r="L228" i="72" s="1"/>
  <c r="E14" i="62" s="1"/>
  <c r="M224" i="72"/>
  <c r="L101" i="72"/>
  <c r="K101" i="72"/>
  <c r="D14" i="62" l="1"/>
  <c r="M226" i="72"/>
  <c r="M228" i="72" s="1"/>
  <c r="F14" i="62" s="1"/>
  <c r="M101" i="72"/>
  <c r="L89" i="72"/>
  <c r="K89" i="72"/>
  <c r="L86" i="72"/>
  <c r="L85" i="72"/>
  <c r="K85" i="72"/>
  <c r="L82" i="72"/>
  <c r="M89" i="72" l="1"/>
  <c r="M85" i="72"/>
  <c r="K86" i="72"/>
  <c r="M86" i="72" l="1"/>
  <c r="K82" i="72"/>
  <c r="M82" i="72" s="1"/>
  <c r="L77" i="72" l="1"/>
  <c r="L187" i="72" s="1"/>
  <c r="K77" i="72"/>
  <c r="K187" i="72" s="1"/>
  <c r="M77" i="72" l="1"/>
  <c r="M187" i="72" s="1"/>
  <c r="A3" i="62" l="1"/>
  <c r="A2" i="72" s="1"/>
  <c r="F11" i="62"/>
  <c r="D11" i="62"/>
  <c r="E11" i="62"/>
  <c r="F13" i="62"/>
  <c r="D13" i="62"/>
  <c r="E13" i="62"/>
  <c r="D19" i="62" l="1"/>
  <c r="F19" i="62"/>
  <c r="F20" i="62" s="1"/>
  <c r="F21" i="62" s="1"/>
  <c r="E19" i="62"/>
</calcChain>
</file>

<file path=xl/sharedStrings.xml><?xml version="1.0" encoding="utf-8"?>
<sst xmlns="http://schemas.openxmlformats.org/spreadsheetml/2006/main" count="573" uniqueCount="371">
  <si>
    <t>BILL OF QUANTITIES</t>
  </si>
  <si>
    <t>IGMH CATH LAB INTERIOR WORK</t>
  </si>
  <si>
    <t xml:space="preserve">CLIENT : </t>
  </si>
  <si>
    <t>SUMMARY OF BILLS OF QUANTITIES</t>
  </si>
  <si>
    <t>DESCRIPTION</t>
  </si>
  <si>
    <t>MATERIAL COST</t>
  </si>
  <si>
    <t>LABOUR COST</t>
  </si>
  <si>
    <t>AMOUNT</t>
  </si>
  <si>
    <r>
      <rPr>
        <b/>
        <sz val="11"/>
        <color indexed="8"/>
        <rFont val="Calibri"/>
        <family val="2"/>
        <scheme val="minor"/>
      </rPr>
      <t>TOTAL</t>
    </r>
    <r>
      <rPr>
        <b/>
        <sz val="11"/>
        <color theme="1"/>
        <rFont val="Calibri"/>
        <family val="2"/>
        <scheme val="minor"/>
      </rPr>
      <t xml:space="preserve">  AMOUNT</t>
    </r>
  </si>
  <si>
    <t>GST 8%</t>
  </si>
  <si>
    <r>
      <rPr>
        <b/>
        <sz val="11"/>
        <color indexed="8"/>
        <rFont val="Calibri"/>
        <family val="2"/>
        <scheme val="minor"/>
      </rPr>
      <t>TOTAL</t>
    </r>
    <r>
      <rPr>
        <b/>
        <sz val="11"/>
        <color theme="1"/>
        <rFont val="Calibri"/>
        <family val="2"/>
        <scheme val="minor"/>
      </rPr>
      <t xml:space="preserve">  AMOUNT including GST</t>
    </r>
  </si>
  <si>
    <t xml:space="preserve"> Republic of Maldives</t>
  </si>
  <si>
    <t>ITEM</t>
  </si>
  <si>
    <t>UNIT</t>
  </si>
  <si>
    <t>QTY</t>
  </si>
  <si>
    <t>MATERIAL RATE</t>
  </si>
  <si>
    <t>LABOUR RATE</t>
  </si>
  <si>
    <t>MATERIAL AMOUNT</t>
  </si>
  <si>
    <t>LABOUR AMOUNT</t>
  </si>
  <si>
    <t>1.0.00</t>
  </si>
  <si>
    <t>Bill №: 01 - PRELIMINARIES</t>
  </si>
  <si>
    <t>1.1.00</t>
  </si>
  <si>
    <t>GENERAL NOTES</t>
  </si>
  <si>
    <t>Abbreviations</t>
  </si>
  <si>
    <t>m</t>
  </si>
  <si>
    <t xml:space="preserve"> - metre</t>
  </si>
  <si>
    <t>nr</t>
  </si>
  <si>
    <t xml:space="preserve"> - numbers</t>
  </si>
  <si>
    <t>m3</t>
  </si>
  <si>
    <t xml:space="preserve"> - cubic metres</t>
  </si>
  <si>
    <t>m2</t>
  </si>
  <si>
    <t xml:space="preserve"> - square metres</t>
  </si>
  <si>
    <t xml:space="preserve"> - linear metre</t>
  </si>
  <si>
    <t>t</t>
  </si>
  <si>
    <t xml:space="preserve"> - tons</t>
  </si>
  <si>
    <t>inc.</t>
  </si>
  <si>
    <t xml:space="preserve"> - including</t>
  </si>
  <si>
    <t>mm</t>
  </si>
  <si>
    <t xml:space="preserve"> - millimetre</t>
  </si>
  <si>
    <t>SS</t>
  </si>
  <si>
    <t xml:space="preserve"> - stainless steel</t>
  </si>
  <si>
    <t>GI</t>
  </si>
  <si>
    <t xml:space="preserve"> - galvanized iron</t>
  </si>
  <si>
    <t>1.2.00</t>
  </si>
  <si>
    <t>SITE MANAGEMENT COSTS</t>
  </si>
  <si>
    <t>Allow for all on and off site management cost including costs of foreman and assistants, temporary services, telephone, fax, hoardings &amp; similar.</t>
  </si>
  <si>
    <t>item</t>
  </si>
  <si>
    <t>1.3.00</t>
  </si>
  <si>
    <t>SIGN BOARD</t>
  </si>
  <si>
    <t>Allow for sign board.</t>
  </si>
  <si>
    <t>Nos</t>
  </si>
  <si>
    <t>1.4.00</t>
  </si>
  <si>
    <t>CLEAN-UP</t>
  </si>
  <si>
    <t>Allow for clean-up upon completion of works.</t>
  </si>
  <si>
    <t>TOTAL OF BILL №: 01 - Carried Over To Summary</t>
  </si>
  <si>
    <t>Bill №: 02 - DEMOLITION</t>
  </si>
  <si>
    <t>GENERAL</t>
  </si>
  <si>
    <t xml:space="preserve">(a) </t>
  </si>
  <si>
    <t>Careful demolition and dismantling of existing masonry walls, partitions (block/gypsum/wooden), RCC staircase, and bench structures, including cutting, breaking, and removal of concrete and reinforcement wherever required. The work also includes removal of existing toilet fixtures, fittings, and wall/floor tiles with necessary plumbing disconnections. All debris shall be collected, removed, and disposed of outside the site as per instructions, complete in all respects.</t>
  </si>
  <si>
    <t>DEMOLITION WORK</t>
  </si>
  <si>
    <t>2.1.00</t>
  </si>
  <si>
    <t>Wall Demolition</t>
  </si>
  <si>
    <r>
      <t>m</t>
    </r>
    <r>
      <rPr>
        <vertAlign val="superscript"/>
        <sz val="10"/>
        <rFont val="Calibri"/>
        <family val="2"/>
        <scheme val="minor"/>
      </rPr>
      <t>2</t>
    </r>
  </si>
  <si>
    <t>2.1.01</t>
  </si>
  <si>
    <t>Doors Removal</t>
  </si>
  <si>
    <t>2.1.02</t>
  </si>
  <si>
    <t xml:space="preserve"> tiles removal</t>
  </si>
  <si>
    <r>
      <t>m</t>
    </r>
    <r>
      <rPr>
        <vertAlign val="superscript"/>
        <sz val="10"/>
        <rFont val="Calibri"/>
        <family val="2"/>
        <scheme val="minor"/>
      </rPr>
      <t>2</t>
    </r>
    <r>
      <rPr>
        <sz val="11"/>
        <color theme="1"/>
        <rFont val="Calibri"/>
        <family val="2"/>
        <scheme val="minor"/>
      </rPr>
      <t/>
    </r>
  </si>
  <si>
    <t>TOTAL OF BILL №: 02 - Carried Over To Summary</t>
  </si>
  <si>
    <t>3.0.00</t>
  </si>
  <si>
    <t>Bill №: 03 - MASONRY</t>
  </si>
  <si>
    <t>Rates shall include for: cleaning out cavities, forming rebated reveals and pointing and cleaning down to reveals where necessary; fractional size blocks, all necessary machine cutting, cutting or forming chases or edges of floor slabs, cutting or leavingholes and openings as recesses for and building in pipes, conduits, sleeves and similar as required for all trades; leaving surfaces rough or raking out joints for plastering and flashing, bedding frames or plates, building in joists, bearers or similar, temporary supports to openings, templates, reinforcement in walls and for all necessary making good.</t>
  </si>
  <si>
    <t>3.1.00</t>
  </si>
  <si>
    <t>BLOCK WORK</t>
  </si>
  <si>
    <t>Cement block wall, bricks laid to form alternate courses of headers and stretchers, laid on and inc. mortar  (INTERNAL WALLS).</t>
  </si>
  <si>
    <t>mm thk full height (Full block)</t>
  </si>
  <si>
    <t>3.1.08</t>
  </si>
  <si>
    <t>CATH LAB</t>
  </si>
  <si>
    <t>TOTAL OF BILL №: 03 - Carried Over To Summary</t>
  </si>
  <si>
    <t>Bill №: 04 - PLASTERING &amp; DOOR FIXING</t>
  </si>
  <si>
    <t>4.1.00</t>
  </si>
  <si>
    <t>PLASTERING WORK</t>
  </si>
  <si>
    <t>mm thk cement plaster on internal surface as specified on the drawing</t>
  </si>
  <si>
    <t>4.1.04</t>
  </si>
  <si>
    <r>
      <t>m</t>
    </r>
    <r>
      <rPr>
        <vertAlign val="superscript"/>
        <sz val="10"/>
        <color theme="1"/>
        <rFont val="Calibri"/>
        <family val="2"/>
        <scheme val="minor"/>
      </rPr>
      <t>2</t>
    </r>
  </si>
  <si>
    <t>DOOR FIXING</t>
  </si>
  <si>
    <t>TOTAL OF BILL №: 04 - Carried Over To Summary</t>
  </si>
  <si>
    <t>Bill №: 05 - FURNITURES</t>
  </si>
  <si>
    <t>RECEPTION BACK WALL CARDIOLOGY WARD</t>
  </si>
  <si>
    <t>Supply and install feature reception back wall for the Cardiology Ward, comprising moisture-resistant backing, decorative wall finish (laminate/HPL, fluted panel, WPC panel, or approved equivalent), hospital-grade finish, provision for illuminated "CARDIOLOGY WARD" signage, concealed cable routing for lighting, complete with trims, fixing accessories, and all necessary labour for a complete installation in accordance with approved drawings and specifications. Finish shall be durable, easy to clean, and suitable for healthcare environments</t>
  </si>
  <si>
    <t>Granite Sheet M3</t>
  </si>
  <si>
    <r>
      <t>m</t>
    </r>
    <r>
      <rPr>
        <sz val="10"/>
        <color theme="1"/>
        <rFont val="Oranienbaum"/>
      </rPr>
      <t>²</t>
    </r>
  </si>
  <si>
    <t xml:space="preserve">Wall Tiling </t>
  </si>
  <si>
    <t>Ceramic Sink with Tap</t>
  </si>
  <si>
    <t>36mm Block board selves</t>
  </si>
  <si>
    <t>NURSE COUNTER CARDIOLOGY WARD</t>
  </si>
  <si>
    <t>Supply, fabricate, and install nurse counter including solid surface/laminated countertop, moisture-resistant plywood or MDF carcass, front and side decorative cladding, storage cabinets, drawers, open shelves, cable management provisions, skirting, edge trims, hardware, and all necessary accessories. Complete with all labour, materials, fittings, and fixing as per approved drawings and specifications. Finish shall be durable, easy to clean, and suitable for healthcare environments.</t>
  </si>
  <si>
    <t>Logo</t>
  </si>
  <si>
    <t>DIRTY UTILITY COUNTER CARDIOLOGY WARD</t>
  </si>
  <si>
    <t>Supply, fabricate, and install dirty utility counter including moisture-resistant cabinet carcass, chemical-resistant solid surface or compact laminate countertop, stainless steel sink (where indicated), storage cabinets, drawers, shelves, plumbing and service cut-outs, edge trims, hardware, skirting, and all necessary fittings and accessories. Complete with labour, materials, fixing, and installation in accordance with the approved drawings and specifications. Finish shall be durable, moisture-resistant, easy to clean, and suitable for healthcare environments.</t>
  </si>
  <si>
    <t>PATIENT BED HEAD BOARD &amp; BED-SIDE PRIVACY CURTAINS</t>
  </si>
  <si>
    <t>Supply, fabricate, and install patient bed head board using 18 mm moisture-resistant block board with teak veneer/HPL finish, including provisions and cut-outs for electrical sockets, switches, and other service outlets, complete with all necessary fittings, fixings, and installation as per approved drawings.</t>
  </si>
  <si>
    <t>PATIENT BED HEAD BOARD</t>
  </si>
  <si>
    <t>Supply and install 8 ft high hospital-grade bed-side privacy curtain complete with ceiling-mounted aluminium curtain track, bends, runners/carriers, end stops, suspension brackets, fixing accessories and washable fire-retardant curtain fabric, including all materials, labour, transportation, wastage, installation, overheads and contractor's profit, complete as shown on drawings.</t>
  </si>
  <si>
    <t>BED-SIDE PRIVACY CURTAINS</t>
  </si>
  <si>
    <t>Set</t>
  </si>
  <si>
    <t>RECEPTION BCK WALL C.C.U</t>
  </si>
  <si>
    <t>Supply, fabricate, and install decorative reception back wall for the C.C.U. using 18 mm moisture-resistant block board with laminate/HPL finish, including framing, edge trims, provision for signage, concealed fixings, and all necessary accessories, complete as per approved drawings and specifications.</t>
  </si>
  <si>
    <t>WALL MOUNTED CABINET C.C.U</t>
  </si>
  <si>
    <t>Supply, fabricate, and install wall-mounted cabinet using 18 mm moisture-resistant block board with laminate/HPL finish, including shelves, shutters, edge banding, hardware, concealed fixings, and all necessary accessories, complete as per approved drawings and specifications.</t>
  </si>
  <si>
    <t>STORAGE CABINET C.C.U</t>
  </si>
  <si>
    <t>Supply, fabricate, and install storage cabinet using 18 mm moisture-resistant block board with laminate/HPL finish, including shelves, doors, drawers (where required), edge banding, hardware, concealed fixings, and all necessary accessories, complete as per approved drawings and specifications.</t>
  </si>
  <si>
    <t>HAND WASH AREA PROCEDURE ROOM</t>
  </si>
  <si>
    <t>Supply, fabricate, and install hand wash counter using 18 mm moisture-resistant block board with laminate/HPL finish, complete with solid surface countertop, wash basin cut-out, storage cabinet, edge banding, hardware, concealed fixings, and all necessary accessories, complete as per approved drawings and specifications.</t>
  </si>
  <si>
    <t>WORK STATION PROCEDURE ROOM</t>
  </si>
  <si>
    <t>Supply, fabricate, and install work station using 18 mm moisture-resistant block board with laminate/HPL finish, complete with countertop, storage cabinets, drawers, shelves, cable management, edge banding, hardware, concealed fixings, and all necessary accessories, complete as per approved drawings and specifications.</t>
  </si>
  <si>
    <t>CLEAN UTILITY COUNTER IN CLEAN UTILITY</t>
  </si>
  <si>
    <t>Supply, fabricate, and install clean utility counter using 18 mm moisture-resistant block board with laminate/HPL finish, complete with countertop, storage cabinets, drawers, shelves, edge banding, hardware, concealed fixings, and all necessary accessories, complete as per approved drawings and specifications.</t>
  </si>
  <si>
    <t>STORAGE COUNTER TEA ROOM</t>
  </si>
  <si>
    <t>Supply, fabricate, and install storage counter using 18 mm moisture-resistant block board with laminate/HPL finish, complete with countertop, storage cabinets, shelves, edge banding, hardware, concealed fixings, and all necessary accessories, complete as per approved drawings and specifications.</t>
  </si>
  <si>
    <t>WALL MOUNTED TABLE IN TEA ROOM</t>
  </si>
  <si>
    <t>Supply, fabricate, and install wall-mounted table using 18 mm moisture-resistant block board with laminate/HPL finish, complete with edge banding, concealed brackets, fixings, and all necessary accessories, complete as per approved drawings and specifications.</t>
  </si>
  <si>
    <t>STORAGE CABINET CATH LAB AREA</t>
  </si>
  <si>
    <t>Supply, fabricate, and install storage cabinet using 18 mm moisture-resistant block board with laminate/HPL finish, complete with shelves, doors, drawers (where required), edge banding, hardware, concealed fixings, and all necessary accessories, complete as per approved drawings and specifications.</t>
  </si>
  <si>
    <t>WALL MOUNTED CABINET CATH LAB AREA</t>
  </si>
  <si>
    <t>Supply, fabricate, and install wall-mounted cabinet using 18 mm moisture-resistant block board with laminate/HPL finish, complete with shelves, doors, edge banding, hardware, concealed fixings, and all necessary accessories, complete as per approved drawings and specifications</t>
  </si>
  <si>
    <t>DIRTY UTILITY COUNTER IN CATH LAB AREA</t>
  </si>
  <si>
    <t>Supply, fabricate, and install dirty utility counter using 18 mm moisture-resistant block board with laminate/HPL finish, complete with countertop, storage cabinets, drawers, shelves, sink cut-out (where required), edge banding, hardware, concealed fixings, and all necessary accessories, complete as per approved drawings and specifications.</t>
  </si>
  <si>
    <t>CLEAN UTILITY COUNTER IN CATH LAB AREA</t>
  </si>
  <si>
    <t>FULL HEIGHT STORAGE IN CATH LAB AREA</t>
  </si>
  <si>
    <t>Supply, fabricate, and install full-height storage cabinet using 18 mm moisture-resistant block board with laminate/HPL finish, complete with adjustable shelves, full-height doors, edge banding, hardware, concealed fixings, and all necessary accessories, complete as per approved drawings and specifications.</t>
  </si>
  <si>
    <t>WORK STATION IN DOCTORS LOUNGE</t>
  </si>
  <si>
    <t>Supply, fabricate, and install workstation using 18 mm moisture-resistant block board with laminate/HPL finish, complete with worktop, storage cabinets, drawers, shelves, cable management, edge banding, hardware, concealed fixings, and all necessary accessories, complete as per approved drawings and specifications.</t>
  </si>
  <si>
    <t>WARDROBE TYPE STORAGE FEMALE CHANGING ROOM</t>
  </si>
  <si>
    <t>Supply, fabricate, and install wardrobe-type storage using 18 mm moisture-resistant block board with laminate/HPL finish, complete with full-height doors, shelves, hanging rail, edge banding, hardware, concealed fixings, locks, and all necessary accessories, complete as per approved drawings and specifications.</t>
  </si>
  <si>
    <t>FULL HEIGHT STORAGE FEMALE CHANGING ROOM</t>
  </si>
  <si>
    <t>Supply, fabricate, and install full-height storage cabinet using 18 mm moisture-resistant block board with laminate/HPL finish, complete with adjustable shelves, full-height doors, edge banding, hardware, concealed fixings, locks, and all necessary accessories, complete as per approved drawings and specifications.</t>
  </si>
  <si>
    <t>5.20</t>
  </si>
  <si>
    <t>WORK DESK + STORAGE CONSULTANT ROOM</t>
  </si>
  <si>
    <t>Supply, fabricate, and install work desk with integrated storage using 18 mm moisture-resistant block board with laminate/HPL finish, complete with worktop, drawers, storage cabinets, shelves, cable management, edge banding, hardware, concealed fixings, and all necessary accessories, complete as per approved drawings and specifications.</t>
  </si>
  <si>
    <t>STORAGE CABINET CATHETER WASH</t>
  </si>
  <si>
    <t>Supply, fabricate, and install storage cabinet using 18 mm moisture-resistant block board with laminate/HPL finish, complete with shelves, doors, edge banding, hardware, concealed fixings, and all necessary accessories, complete as per approved drawings and specifications.</t>
  </si>
  <si>
    <t>5.22</t>
  </si>
  <si>
    <t>WALL MOUNTED SHELVES CATHETER WASH</t>
  </si>
  <si>
    <t>Supply, fabricate, and install wall-mounted shelves using 18 mm moisture-resistant block board with laminate/HPL finish, complete with edge banding, concealed brackets, fixings, and all necessary accessories, complete as per approved drawings and specifications.</t>
  </si>
  <si>
    <t>5.23</t>
  </si>
  <si>
    <t>WALL MOUNTED SHELVES CATH LAB STORE</t>
  </si>
  <si>
    <t>TOTAL OF BILL №: 05 - Carried Over To Summary</t>
  </si>
  <si>
    <t>Bill №: 06 - WALL PANEL WORKS</t>
  </si>
  <si>
    <t>Providing and fixing solid wall panels of approved make and quality, factory manufactured, with tongue and groove joints, erected in position as per approved drawings, including necessary cutting, trimming, alignment, fixing with suitable adhesive/mortar, mechanical fasteners, complete in all respects including finishing of joints, curing (if required), scaffolding, and cleaning. Rate shall be inclusive of all materials, labour, tools, and consumables required for proper completion of work</t>
  </si>
  <si>
    <t>6.1.1</t>
  </si>
  <si>
    <t>White Plain Wall semi gloss finish</t>
  </si>
  <si>
    <t>6.1.2</t>
  </si>
  <si>
    <t>Sage Green Wall semi gloss finish</t>
  </si>
  <si>
    <t>6.1.3</t>
  </si>
  <si>
    <t>Medium wood tone Plain Wall matt finish</t>
  </si>
  <si>
    <t>6.1.4</t>
  </si>
  <si>
    <t>Thin White acrylic sheet glossy finish</t>
  </si>
  <si>
    <t>TOTAL OF BILL №: 06 - Carried Over To Summary</t>
  </si>
  <si>
    <t>6.0.00</t>
  </si>
  <si>
    <t>Bill №: 07 - FLOOR FINISHING</t>
  </si>
  <si>
    <t>Rates shall include for: fixing, bedding, grouting, and pointing materials; making good around pipes, sanitary fixtures, and similar; cleaning down and polishing.</t>
  </si>
  <si>
    <t>(b)</t>
  </si>
  <si>
    <t>"Masterseal 550" or equivalent should be applied on top of screeds and walls upto 600mm in all toilets.</t>
  </si>
  <si>
    <t>WATER PROOFING</t>
  </si>
  <si>
    <t>TOILETS,BALCONY,TERRACE</t>
  </si>
  <si>
    <t>7.1.01</t>
  </si>
  <si>
    <t>CATH LAB TOILETS</t>
  </si>
  <si>
    <t>CEMENT SCREED</t>
  </si>
  <si>
    <t xml:space="preserve">mm thk cement screed </t>
  </si>
  <si>
    <t>7.2.01</t>
  </si>
  <si>
    <t>GROUND FLOOR</t>
  </si>
  <si>
    <t>6.3.00</t>
  </si>
  <si>
    <t>POLYVINYL FLOORING</t>
  </si>
  <si>
    <t>7.3.01</t>
  </si>
  <si>
    <t>PVC VINYL FLOORING WHITE</t>
  </si>
  <si>
    <t>7.3.02</t>
  </si>
  <si>
    <t>PVC VINYL FLOORING GREEN</t>
  </si>
  <si>
    <t>TOTAL OF BILL №: 07 - Carried Over To Summary</t>
  </si>
  <si>
    <t>Bill №: 08 - TILING WORKS</t>
  </si>
  <si>
    <t>TILING WORKS</t>
  </si>
  <si>
    <t>TOILET FLOOR TILING</t>
  </si>
  <si>
    <t>8.1.01</t>
  </si>
  <si>
    <t>Supply and installation of tiles, including surface preparation, adhesive, grout, and finishing, complete as per specification.</t>
  </si>
  <si>
    <t>TOILET WALL TILING</t>
  </si>
  <si>
    <t>8.2.01</t>
  </si>
  <si>
    <t>Supply and lay approved wall tiles with tile adhesive, complete with cutting, grouting, jointing, and all necessary materials, labour, and accessories as per the approved drawings and specifications.</t>
  </si>
  <si>
    <t>TOTAL OF BILL №: 08 - Carried Over To Summary</t>
  </si>
  <si>
    <t>Bill №: 09 - CEILING WORKS</t>
  </si>
  <si>
    <t>CEILING WORKS</t>
  </si>
  <si>
    <t>Supply and installation of suspended exposed T-grid ceiling system comprising galvanized steel main runners, cross tees, perimeter angles, suspension rods, hangers, clips and all necessary accessories and fixings, complete with 600 x 600 mm mineral fibre/acoustic ceiling tiles as specified. Rate includes setting out, levelling, cutting, trimming, openings for MEP services, coordination with services and all labour, materials, tools, access equipment and installation, complete in all respects.</t>
  </si>
  <si>
    <t>9.1.01</t>
  </si>
  <si>
    <t>GRID CEILING</t>
  </si>
  <si>
    <r>
      <t>m</t>
    </r>
    <r>
      <rPr>
        <vertAlign val="superscript"/>
        <sz val="10"/>
        <color theme="1"/>
        <rFont val="Calibri"/>
        <family val="2"/>
        <scheme val="minor"/>
      </rPr>
      <t>2</t>
    </r>
    <r>
      <rPr>
        <sz val="11"/>
        <color theme="1"/>
        <rFont val="Calibri"/>
        <family val="2"/>
        <scheme val="minor"/>
      </rPr>
      <t/>
    </r>
  </si>
  <si>
    <t>Supply and installation of fixed ceiling system comprising aluminium framing system including perimeter channels, main and secondary aluminium sections, suspension/hanger system, brackets, clips, screws and all necessary accessories and fixings, complete with ceiling boards/panels as specified. Rate includes setting out, levelling, cutting, forming openings for MEP services, access panels, joint treatment, trims, finishing and all materials, labour, tools, equipment and installation, complete in all respects.</t>
  </si>
  <si>
    <t>FIXED CEILING</t>
  </si>
  <si>
    <t>TOTAL OF BILL №: 09 - Carried Over To Summary</t>
  </si>
  <si>
    <t>Bill №: 10 - PAINTING WORKS</t>
  </si>
  <si>
    <t>PAINTING WORKS</t>
  </si>
  <si>
    <t>Rates shall include for: the provision, erection and removal of scaffolding, preparation, wall putty application, rubbing down between coats and similar work, the protection and/or masking floors, fittings and similar work, removing and replacing door &amp; window furniture.</t>
  </si>
  <si>
    <t xml:space="preserve">(b) </t>
  </si>
  <si>
    <t>All painting work shall be carried in accordance with the Specifications.</t>
  </si>
  <si>
    <t>WALL PAINTING</t>
  </si>
  <si>
    <t>Emulsion paint finish including putty application on brick walls as specified (INTERNAL SURFACES)</t>
  </si>
  <si>
    <t>10.1.01</t>
  </si>
  <si>
    <t>CEILING PAINTING</t>
  </si>
  <si>
    <t>Selected paint finish including putty application on ceiling as specified (CEILING)</t>
  </si>
  <si>
    <t>10.1.02</t>
  </si>
  <si>
    <t>TOTAL OF BILL №: 10 - Carried Over To Summary</t>
  </si>
  <si>
    <t>Bill №: 11 - ELECTRICAL WORKS</t>
  </si>
  <si>
    <t>ELECTRICAL WORKS</t>
  </si>
  <si>
    <t>10.1.00</t>
  </si>
  <si>
    <t>MAIN DISTRIBUTION, SUB DISTRIBUTION AND DISTRIBUTION SYSTEM</t>
  </si>
  <si>
    <t>Distribution Boards ( DB )</t>
  </si>
  <si>
    <t xml:space="preserve">Distribution Panel for each floor as shown on the drawing, complete with all incoming and outgoing MCBs, RCCBs, etc any other item required to working order, wall mounted wall mount steel powder coated, IP44 enclouser with neutral link, earth bar and required accessories, all complete as per the specifications &amp; drawings.  </t>
  </si>
  <si>
    <t>Distribution Boards  Light 3 Phase  - Each Phase 1 RCCB 40A / 30ma</t>
  </si>
  <si>
    <t>Distribution Boards Power 3 Phase 2x2 Socket 
13A 1 RCCBO 20A</t>
  </si>
  <si>
    <t>10.1.03</t>
  </si>
  <si>
    <t>Distribution Boards UPS 3 Phase 2x2 Socket 13A 1 RCCBO 20A</t>
  </si>
  <si>
    <t>10.1.04</t>
  </si>
  <si>
    <t>Cable 4Cx10mm2</t>
  </si>
  <si>
    <t>MAIN / SUB CABLING</t>
  </si>
  <si>
    <t>All under ground cables directly buried in ground/ in the trenches as appilcable, to be laid properly and covered with cable tiles, protection tapes, etc for mechanical protection, PVC sleeves may use if required. Rate shall include for all necessary works/accessories such as excavation, sand layers, cable tiles, warning strips and back filling with approved quality earth,properly compacted, to the satisfication of the Engineer.</t>
  </si>
  <si>
    <t>All above ground cables shall be laid on cable tray/ trucnking /conduits as appilcable and covered by tray covers, etc. for mechanical protection. PVC sleeves may use if required. Rate shall include for all necessary works/ accessories such as galvernized brackets, supporting materials, fittings, nails, cable ties, earthing, etc, trays shall be of required sizes, GI powder coated, and shotted, to the satisfication of Engineer</t>
  </si>
  <si>
    <t>GENERAL EARTHING</t>
  </si>
  <si>
    <t>11.1.06</t>
  </si>
  <si>
    <t>Allow for the total earthing system inclusive of the necessary cables from all the DBs</t>
  </si>
  <si>
    <t>POINT WIRING AND FITTINGS</t>
  </si>
  <si>
    <t>Rate shall include for supply &amp; installation of cable, conduits for point wiring in concealed installations including lights,switches, power outlet,data points,isolators, etc, all as specified in the drawing</t>
  </si>
  <si>
    <t>11.1.07</t>
  </si>
  <si>
    <t>Supply and Installation of 2 x 1C 1.5mm2 PVC/PVC/Cu + 2.5mm2 PVC/Cu earth cable c/w uPVC conduit, junction boxes etc. for lights and switches point wiring</t>
  </si>
  <si>
    <t>11.1.08</t>
  </si>
  <si>
    <t>Supply and Installation of 2 x 1C 2.5mm2 PVC/PVC/Cu + 2.5mm2 PVC/Cu  earth cable c/w uPVC conduit, junction boxes,ethernet cables, RJ45 Connectors, VGA cables etc. for the  Socket outlets point wiring</t>
  </si>
  <si>
    <t>FIXTURES</t>
  </si>
  <si>
    <t xml:space="preserve">Rate shall include supply and installation of following lighting fixtures, socket outlets as specified and detailed, fixed in position including all fixing accessories, supports and connect to power, under following conditions </t>
  </si>
  <si>
    <t xml:space="preserve">1. All bathrooms, out door light fixtures shall be IP65 </t>
  </si>
  <si>
    <t>2. All switches &amp; sockets shall be ABB or equivalent brand.</t>
  </si>
  <si>
    <t>LIGHTS AND SWITCHES</t>
  </si>
  <si>
    <t>11.1.09</t>
  </si>
  <si>
    <t>600mm x 600mm Ceiling Resist LED Light</t>
  </si>
  <si>
    <t>11.1.10</t>
  </si>
  <si>
    <t>150mm Ceiling light 18W LED</t>
  </si>
  <si>
    <t>11.1.11</t>
  </si>
  <si>
    <t>Exhaust Fan</t>
  </si>
  <si>
    <t>11.1.12</t>
  </si>
  <si>
    <t>Light switch (1 G)</t>
  </si>
  <si>
    <t>11.1.13</t>
  </si>
  <si>
    <t>Light switch (2 G)</t>
  </si>
  <si>
    <t>11.1.14</t>
  </si>
  <si>
    <t>Light switch (3 G)</t>
  </si>
  <si>
    <t>11.1.15</t>
  </si>
  <si>
    <t>Light switch (4 G)</t>
  </si>
  <si>
    <t>11.1.16</t>
  </si>
  <si>
    <t>Heater switch</t>
  </si>
  <si>
    <t>11.1.17</t>
  </si>
  <si>
    <t>Fan Switch</t>
  </si>
  <si>
    <t>SOCKETS</t>
  </si>
  <si>
    <t>11.1.18</t>
  </si>
  <si>
    <t>A twin sockets</t>
  </si>
  <si>
    <t>11.1.19</t>
  </si>
  <si>
    <t>1x2 Data Outlet</t>
  </si>
  <si>
    <t>11.1.20</t>
  </si>
  <si>
    <t>1x3 Data Outlet</t>
  </si>
  <si>
    <t>11.1.21</t>
  </si>
  <si>
    <t>Wifi Point</t>
  </si>
  <si>
    <t>11.1.22</t>
  </si>
  <si>
    <t>A sockets</t>
  </si>
  <si>
    <t>11.1.23</t>
  </si>
  <si>
    <t>A Sockets</t>
  </si>
  <si>
    <t>11.1.24</t>
  </si>
  <si>
    <t>Fiber Socket</t>
  </si>
  <si>
    <t>11.1.25</t>
  </si>
  <si>
    <t>Nurse Call point</t>
  </si>
  <si>
    <t>AIR CONDITION SYSTEM</t>
  </si>
  <si>
    <t>11.1.26</t>
  </si>
  <si>
    <t>AC System</t>
  </si>
  <si>
    <t>11.1.27</t>
  </si>
  <si>
    <t>Ceiling Mount Fresh Air Inlet grill</t>
  </si>
  <si>
    <t>CCTV SYSTEM</t>
  </si>
  <si>
    <t>11.1.28</t>
  </si>
  <si>
    <t>Meraki (MR44) Wifi AP with 3 years license</t>
  </si>
  <si>
    <t>11.1.29</t>
  </si>
  <si>
    <t>Network switch (Huawei :Model: S5735-L48LP4S-A-V2) poe 48 port 10G</t>
  </si>
  <si>
    <t>11.1.30</t>
  </si>
  <si>
    <t>Camera 6 MP Dome IP Camera (Hikvision)</t>
  </si>
  <si>
    <t>11.1.31</t>
  </si>
  <si>
    <t>CAT6 data point for Nurse Call System (Bed)</t>
  </si>
  <si>
    <t>11.1.32</t>
  </si>
  <si>
    <t>CAT6 data point for Nurse Call Monitor (Counters)</t>
  </si>
  <si>
    <t>11.1.33</t>
  </si>
  <si>
    <t>CAT6 data point for Nurse Call System (Toilet)</t>
  </si>
  <si>
    <t>11.1.34</t>
  </si>
  <si>
    <t>Salto - XS4 Mullion Reader Mifare / BLE - Black</t>
  </si>
  <si>
    <t>11.1.35</t>
  </si>
  <si>
    <t>Salto - 2 Reader Control Unit</t>
  </si>
  <si>
    <t>11.1.36</t>
  </si>
  <si>
    <t>Soca SI-85 Infrared Touchless Sensor Exit Button</t>
  </si>
  <si>
    <t>11.1.37</t>
  </si>
  <si>
    <t>Soca SD-30 Armored Door Loop</t>
  </si>
  <si>
    <t>11.1.38</t>
  </si>
  <si>
    <t>SOCA - L&amp;Z Bracket</t>
  </si>
  <si>
    <t>11.1.39</t>
  </si>
  <si>
    <t>SOCA - Electromagnetic Lock Series (600lbs)</t>
  </si>
  <si>
    <t>11.1.40</t>
  </si>
  <si>
    <t>CAT6 data point for Wifi AP (Ceiling)</t>
  </si>
  <si>
    <t>11.1.41</t>
  </si>
  <si>
    <t>CAT6 data point for TV (Waiting room - Wall TV Level)</t>
  </si>
  <si>
    <t>11.1.42</t>
  </si>
  <si>
    <t>CAT6 data point for Camera (Waiting Room - Ceiling)</t>
  </si>
  <si>
    <t>11.1.43</t>
  </si>
  <si>
    <t>CAT6 data point (Bed Head)</t>
  </si>
  <si>
    <t>11.1.44</t>
  </si>
  <si>
    <t>CAT6 data point (Counters)</t>
  </si>
  <si>
    <t>11.1.45</t>
  </si>
  <si>
    <t>CAT6 data point (Office)</t>
  </si>
  <si>
    <t>11.1.46</t>
  </si>
  <si>
    <t>CAT6 data point (Procedure Room)</t>
  </si>
  <si>
    <t>11.1.47</t>
  </si>
  <si>
    <t>CAT6 data point (Consultant Room)</t>
  </si>
  <si>
    <t>11.1.48</t>
  </si>
  <si>
    <t>CAT6 data point (Doctors Lounge)</t>
  </si>
  <si>
    <t>11.1.49</t>
  </si>
  <si>
    <t>CAT6 data point for Electronic Lock System</t>
  </si>
  <si>
    <t>11.1.50</t>
  </si>
  <si>
    <t>TOTAL OF BILL №: 11 - Carried Over To Summary</t>
  </si>
  <si>
    <t>Bill №: 12 - PLUMBING</t>
  </si>
  <si>
    <t>Rates shall include for sockets, running joints, connectors, elbows, junctions, valves, reducers, expansion joints, backnuts and similar, incidental fitting, clips saddles, brackets, straps, hangers, screws, nails and fixing complete, including cutting and forming holes, excavating, laying pipes and backfilling trenches.</t>
  </si>
  <si>
    <t>All pipe work and fittings shall be high pressure PVC.</t>
  </si>
  <si>
    <t xml:space="preserve">(c) </t>
  </si>
  <si>
    <t>Rates shall include for supply and fixing of all pipes.</t>
  </si>
  <si>
    <t xml:space="preserve">(d) </t>
  </si>
  <si>
    <t>All sanitary fixtures used shall be of superior quality and approved by the architect/consultant on submission of samples.</t>
  </si>
  <si>
    <t>12.1.01</t>
  </si>
  <si>
    <t>Water booster pump</t>
  </si>
  <si>
    <t>WATER SUPPLY</t>
  </si>
  <si>
    <t>Provide and fix UPVC high pressure pipes including piping, connections, fittings, valves, excavations, ducting, fixing with brackets and leak testing.</t>
  </si>
  <si>
    <t>12.1.02</t>
  </si>
  <si>
    <t>Water Connection</t>
  </si>
  <si>
    <t>INTERNAL PLUMBING - FRESH WATER SUPPLY PIPE</t>
  </si>
  <si>
    <t>12.1.03</t>
  </si>
  <si>
    <t>Note: Internal plumbing to all toilets and kitchen including supply and laying of pipes.</t>
  </si>
  <si>
    <t>EXTERNAL PLUMBING</t>
  </si>
  <si>
    <t>12.1.04</t>
  </si>
  <si>
    <t>All pipe works under groundfloor screed/slab to be laid for Waste water, sewage, fresh water and well water connection.</t>
  </si>
  <si>
    <t>12.1.05</t>
  </si>
  <si>
    <t>Waste water and sewage connection from all the toilets including the necessary catch pits and manholes as necessary. Rates shall include for supply and laying of pipes including clean-outs as necessary.</t>
  </si>
  <si>
    <t>12.1.06</t>
  </si>
  <si>
    <t>Water connection to all toilets. Rate shall include for supply and laying of pipes.</t>
  </si>
  <si>
    <t>DISCHARGE WORK</t>
  </si>
  <si>
    <t>12.1.07</t>
  </si>
  <si>
    <t>Provide and fix UPVC pipes including vent pipes, vent cowls, cleaning eye, connections, fittings, valves, excavations, ducting, fixing with brackets, connecting to proposed septic tank and leak testing.</t>
  </si>
  <si>
    <t>Complete installation, cleaning and testing of:</t>
  </si>
  <si>
    <t>12.1.08</t>
  </si>
  <si>
    <t>Wash basin</t>
  </si>
  <si>
    <t>12.1.09</t>
  </si>
  <si>
    <t>Wash basin tap</t>
  </si>
  <si>
    <t>12.1.10</t>
  </si>
  <si>
    <t>Muslim shower with stop valve</t>
  </si>
  <si>
    <t>12.1.11</t>
  </si>
  <si>
    <t>Soap holder</t>
  </si>
  <si>
    <t>12.1.12</t>
  </si>
  <si>
    <t>Floor Drain</t>
  </si>
  <si>
    <t>12.1.13</t>
  </si>
  <si>
    <t>x</t>
  </si>
  <si>
    <t>mm Face Mirror</t>
  </si>
  <si>
    <t>12.1.14</t>
  </si>
  <si>
    <t>Water Closet</t>
  </si>
  <si>
    <t>12.1.15</t>
  </si>
  <si>
    <t>Shower Set</t>
  </si>
  <si>
    <t>12.1.16</t>
  </si>
  <si>
    <t>mm Counter top with tile finish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</si>
</sst>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 #,##0.00_-;\-* #,##0.00_-;_-* &quot;-&quot;??_-;_-@_-"/>
    <numFmt numFmtId="165" formatCode="_(&quot;MRF&quot;* #,##0.00_);_(&quot;MRF&quot;* \(#,##0.00\);_(&quot;MRF&quot;* &quot;-&quot;??_);_(@_)"/>
    <numFmt numFmtId="166" formatCode="0.0"/>
  </numFmts>
  <fonts count="3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theme="1"/>
      <name val="Calibri"/>
      <family val="2"/>
      <scheme val="minor"/>
    </font>
    <font>
      <b/>
      <sz val="11"/>
      <name val="Calibri"/>
      <family val="2"/>
      <scheme val="minor"/>
    </font>
    <font>
      <b/>
      <sz val="11"/>
      <color theme="1"/>
      <name val="Calibri"/>
      <family val="2"/>
      <scheme val="minor"/>
    </font>
    <font>
      <sz val="12"/>
      <color theme="1"/>
      <name val="Calibri"/>
      <family val="2"/>
      <scheme val="minor"/>
    </font>
    <font>
      <b/>
      <sz val="12"/>
      <name val="Calibri"/>
      <family val="2"/>
      <scheme val="minor"/>
    </font>
    <font>
      <b/>
      <i/>
      <sz val="14"/>
      <color theme="1"/>
      <name val="Calibri"/>
      <family val="2"/>
      <scheme val="minor"/>
    </font>
    <font>
      <b/>
      <sz val="20"/>
      <color theme="1"/>
      <name val="Calibri"/>
      <family val="2"/>
      <scheme val="minor"/>
    </font>
    <font>
      <sz val="10"/>
      <name val="Calibri"/>
      <family val="2"/>
      <scheme val="minor"/>
    </font>
    <font>
      <sz val="20"/>
      <color theme="1"/>
      <name val="Calibri"/>
      <family val="2"/>
      <scheme val="minor"/>
    </font>
    <font>
      <b/>
      <sz val="11"/>
      <color indexed="8"/>
      <name val="Calibri"/>
      <family val="2"/>
      <scheme val="minor"/>
    </font>
    <font>
      <b/>
      <sz val="10"/>
      <name val="Calibri"/>
      <family val="2"/>
      <scheme val="minor"/>
    </font>
    <font>
      <sz val="8"/>
      <name val="Arial"/>
      <family val="2"/>
    </font>
    <font>
      <sz val="8"/>
      <name val="Arial"/>
      <family val="2"/>
    </font>
    <font>
      <sz val="10"/>
      <color theme="1"/>
      <name val="Calibri"/>
      <family val="2"/>
      <scheme val="minor"/>
    </font>
    <font>
      <b/>
      <sz val="10"/>
      <color theme="1"/>
      <name val="Calibri"/>
      <family val="2"/>
      <scheme val="minor"/>
    </font>
    <font>
      <b/>
      <u/>
      <sz val="10"/>
      <color theme="1"/>
      <name val="Calibri"/>
      <family val="2"/>
      <scheme val="minor"/>
    </font>
    <font>
      <sz val="10"/>
      <color theme="1"/>
      <name val="Oranienbaum"/>
    </font>
    <font>
      <u/>
      <sz val="10"/>
      <color theme="1"/>
      <name val="Calibri"/>
      <family val="2"/>
      <scheme val="minor"/>
    </font>
    <font>
      <vertAlign val="superscript"/>
      <sz val="10"/>
      <name val="Calibri"/>
      <family val="2"/>
      <scheme val="minor"/>
    </font>
    <font>
      <vertAlign val="superscript"/>
      <sz val="10"/>
      <color theme="1"/>
      <name val="Calibri"/>
      <family val="2"/>
      <scheme val="minor"/>
    </font>
    <font>
      <sz val="10"/>
      <color theme="1"/>
      <name val="Arial"/>
      <family val="2"/>
    </font>
    <font>
      <b/>
      <sz val="10"/>
      <color theme="1"/>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indexed="65"/>
        <bgColor indexed="64"/>
      </patternFill>
    </fill>
    <fill>
      <patternFill patternType="solid">
        <fgColor theme="0" tint="-0.249977111117893"/>
        <bgColor indexed="64"/>
      </patternFill>
    </fill>
  </fills>
  <borders count="47">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hair">
        <color auto="1"/>
      </top>
      <bottom style="hair">
        <color auto="1"/>
      </bottom>
      <diagonal/>
    </border>
    <border>
      <left style="thin">
        <color auto="1"/>
      </left>
      <right style="thin">
        <color auto="1"/>
      </right>
      <top style="hair">
        <color auto="1"/>
      </top>
      <bottom style="thin">
        <color auto="1"/>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auto="1"/>
      </left>
      <right/>
      <top/>
      <bottom style="hair">
        <color auto="1"/>
      </bottom>
      <diagonal/>
    </border>
    <border>
      <left style="thin">
        <color auto="1"/>
      </left>
      <right style="thin">
        <color auto="1"/>
      </right>
      <top/>
      <bottom style="hair">
        <color auto="1"/>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diagonal/>
    </border>
    <border>
      <left style="thin">
        <color indexed="64"/>
      </left>
      <right style="thin">
        <color theme="0"/>
      </right>
      <top/>
      <bottom/>
      <diagonal/>
    </border>
    <border>
      <left style="thin">
        <color indexed="64"/>
      </left>
      <right style="thin">
        <color indexed="64"/>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right/>
      <top/>
      <bottom style="thin">
        <color theme="0"/>
      </bottom>
      <diagonal/>
    </border>
    <border>
      <left style="thin">
        <color indexed="64"/>
      </left>
      <right style="thin">
        <color indexed="64"/>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indexed="64"/>
      </right>
      <top style="thin">
        <color theme="0"/>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right/>
      <top style="thin">
        <color theme="0"/>
      </top>
      <bottom/>
      <diagonal/>
    </border>
    <border>
      <left style="thin">
        <color theme="0"/>
      </left>
      <right/>
      <top/>
      <bottom style="thin">
        <color theme="0"/>
      </bottom>
      <diagonal/>
    </border>
    <border>
      <left style="hair">
        <color indexed="64"/>
      </left>
      <right style="hair">
        <color indexed="64"/>
      </right>
      <top/>
      <bottom/>
      <diagonal/>
    </border>
    <border>
      <left style="thin">
        <color indexed="64"/>
      </left>
      <right/>
      <top/>
      <bottom/>
      <diagonal/>
    </border>
  </borders>
  <cellStyleXfs count="168">
    <xf numFmtId="0" fontId="0" fillId="0" borderId="0"/>
    <xf numFmtId="43" fontId="11" fillId="0" borderId="0" applyFont="0" applyFill="0" applyBorder="0" applyAlignment="0" applyProtection="0"/>
    <xf numFmtId="43" fontId="12" fillId="0" borderId="0" applyFont="0" applyFill="0" applyBorder="0" applyAlignment="0" applyProtection="0"/>
    <xf numFmtId="44" fontId="1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0" fillId="0" borderId="0"/>
    <xf numFmtId="164" fontId="10" fillId="0" borderId="0" applyFont="0" applyFill="0" applyBorder="0" applyAlignment="0" applyProtection="0"/>
    <xf numFmtId="9" fontId="10" fillId="0" borderId="0" applyFont="0" applyFill="0" applyBorder="0" applyAlignment="0" applyProtection="0"/>
    <xf numFmtId="43" fontId="1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5" fontId="11" fillId="0" borderId="0" applyFont="0" applyFill="0" applyBorder="0" applyAlignment="0" applyProtection="0"/>
    <xf numFmtId="0" fontId="1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1"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8"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43" fontId="5" fillId="0" borderId="0" applyFont="0" applyFill="0" applyBorder="0" applyAlignment="0" applyProtection="0"/>
    <xf numFmtId="40" fontId="23" fillId="0" borderId="0" applyFont="0" applyFill="0" applyBorder="0" applyAlignment="0" applyProtection="0"/>
    <xf numFmtId="43" fontId="11" fillId="0" borderId="0" applyFont="0" applyFill="0" applyBorder="0" applyAlignment="0" applyProtection="0"/>
    <xf numFmtId="40" fontId="23" fillId="0" borderId="0" applyFont="0" applyFill="0" applyBorder="0" applyAlignment="0" applyProtection="0"/>
    <xf numFmtId="0" fontId="23" fillId="0" borderId="0"/>
    <xf numFmtId="0" fontId="4" fillId="0" borderId="0"/>
    <xf numFmtId="0" fontId="3" fillId="0" borderId="0"/>
    <xf numFmtId="43" fontId="3"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11" fillId="0" borderId="0"/>
  </cellStyleXfs>
  <cellXfs count="237">
    <xf numFmtId="0" fontId="0" fillId="0" borderId="0" xfId="0"/>
    <xf numFmtId="0" fontId="14" fillId="0" borderId="0" xfId="0" applyFont="1" applyAlignment="1">
      <alignment horizontal="center" vertical="center"/>
    </xf>
    <xf numFmtId="43" fontId="16" fillId="0" borderId="4" xfId="0" applyNumberFormat="1" applyFont="1" applyBorder="1" applyAlignment="1">
      <alignment vertical="center"/>
    </xf>
    <xf numFmtId="43" fontId="13" fillId="0" borderId="14" xfId="1" applyFont="1" applyBorder="1" applyAlignment="1">
      <alignment vertical="center"/>
    </xf>
    <xf numFmtId="0" fontId="19" fillId="0" borderId="0" xfId="0" applyFont="1"/>
    <xf numFmtId="0" fontId="19" fillId="0" borderId="0" xfId="11" applyFont="1"/>
    <xf numFmtId="0" fontId="19" fillId="0" borderId="0" xfId="0" applyFont="1" applyAlignment="1">
      <alignment horizontal="center" vertical="center"/>
    </xf>
    <xf numFmtId="0" fontId="19" fillId="0" borderId="13" xfId="0" applyFont="1" applyBorder="1" applyAlignment="1">
      <alignment vertical="center"/>
    </xf>
    <xf numFmtId="43" fontId="19" fillId="0" borderId="0" xfId="0" applyNumberFormat="1" applyFont="1"/>
    <xf numFmtId="43" fontId="19" fillId="0" borderId="0" xfId="1" applyFont="1"/>
    <xf numFmtId="10" fontId="19" fillId="0" borderId="0" xfId="0" applyNumberFormat="1" applyFont="1"/>
    <xf numFmtId="0" fontId="22" fillId="0" borderId="0" xfId="0" applyFont="1"/>
    <xf numFmtId="0" fontId="22" fillId="0" borderId="0" xfId="0" applyFont="1" applyAlignment="1">
      <alignment horizontal="center" vertical="center"/>
    </xf>
    <xf numFmtId="0" fontId="19" fillId="0" borderId="0" xfId="0" applyFont="1" applyAlignment="1">
      <alignment vertical="center"/>
    </xf>
    <xf numFmtId="0" fontId="22" fillId="0" borderId="0" xfId="0" applyFont="1" applyAlignment="1">
      <alignment vertical="center"/>
    </xf>
    <xf numFmtId="0" fontId="25" fillId="0" borderId="7" xfId="0" applyFont="1" applyBorder="1" applyAlignment="1">
      <alignment vertical="top"/>
    </xf>
    <xf numFmtId="0" fontId="25" fillId="0" borderId="15" xfId="0" applyFont="1" applyBorder="1" applyAlignment="1">
      <alignment horizontal="right"/>
    </xf>
    <xf numFmtId="0" fontId="25" fillId="0" borderId="16" xfId="0" applyFont="1" applyBorder="1" applyAlignment="1">
      <alignment horizontal="right"/>
    </xf>
    <xf numFmtId="0" fontId="25" fillId="0" borderId="17" xfId="0" applyFont="1" applyBorder="1"/>
    <xf numFmtId="0" fontId="25" fillId="0" borderId="0" xfId="0" applyFont="1"/>
    <xf numFmtId="0" fontId="25" fillId="0" borderId="0" xfId="0" applyFont="1" applyAlignment="1">
      <alignment horizontal="center" vertical="center"/>
    </xf>
    <xf numFmtId="43" fontId="25" fillId="0" borderId="0" xfId="1" applyFont="1" applyFill="1" applyAlignment="1">
      <alignment horizontal="center" vertical="center"/>
    </xf>
    <xf numFmtId="43" fontId="25" fillId="0" borderId="0" xfId="1" applyFont="1" applyFill="1" applyAlignment="1">
      <alignment vertical="top"/>
    </xf>
    <xf numFmtId="43" fontId="26" fillId="0" borderId="0" xfId="0" applyNumberFormat="1" applyFont="1" applyAlignment="1">
      <alignment vertical="top"/>
    </xf>
    <xf numFmtId="0" fontId="26" fillId="0" borderId="0" xfId="0" applyFont="1"/>
    <xf numFmtId="0" fontId="26" fillId="0" borderId="15" xfId="0" applyFont="1" applyBorder="1" applyAlignment="1">
      <alignment horizontal="right"/>
    </xf>
    <xf numFmtId="0" fontId="26" fillId="0" borderId="16" xfId="0" applyFont="1" applyBorder="1" applyAlignment="1">
      <alignment horizontal="right"/>
    </xf>
    <xf numFmtId="0" fontId="26" fillId="0" borderId="17" xfId="0" applyFont="1" applyBorder="1"/>
    <xf numFmtId="0" fontId="26" fillId="0" borderId="0" xfId="0" applyFont="1" applyAlignment="1">
      <alignment horizontal="center" vertical="center"/>
    </xf>
    <xf numFmtId="43" fontId="26" fillId="0" borderId="0" xfId="1" applyFont="1" applyFill="1" applyBorder="1" applyAlignment="1">
      <alignment horizontal="center" vertical="center"/>
    </xf>
    <xf numFmtId="43" fontId="25" fillId="0" borderId="0" xfId="1" applyFont="1" applyFill="1" applyBorder="1" applyAlignment="1">
      <alignment horizontal="center" vertical="center"/>
    </xf>
    <xf numFmtId="0" fontId="25" fillId="0" borderId="0" xfId="0" applyFont="1" applyAlignment="1">
      <alignment horizontal="center" vertical="top"/>
    </xf>
    <xf numFmtId="0" fontId="25" fillId="0" borderId="17" xfId="0" applyFont="1" applyBorder="1" applyAlignment="1">
      <alignment horizontal="center"/>
    </xf>
    <xf numFmtId="0" fontId="25" fillId="0" borderId="0" xfId="0" applyFont="1" applyAlignment="1">
      <alignment horizontal="center"/>
    </xf>
    <xf numFmtId="0" fontId="26" fillId="0" borderId="0" xfId="0" applyFont="1" applyAlignment="1">
      <alignment horizontal="center" vertical="top"/>
    </xf>
    <xf numFmtId="0" fontId="26" fillId="0" borderId="2" xfId="0" applyFont="1" applyBorder="1"/>
    <xf numFmtId="0" fontId="26" fillId="0" borderId="18" xfId="0" applyFont="1" applyBorder="1" applyAlignment="1">
      <alignment horizontal="right"/>
    </xf>
    <xf numFmtId="0" fontId="26" fillId="0" borderId="19" xfId="0" applyFont="1" applyBorder="1" applyAlignment="1">
      <alignment horizontal="right"/>
    </xf>
    <xf numFmtId="0" fontId="26" fillId="0" borderId="20" xfId="0" applyFont="1" applyBorder="1"/>
    <xf numFmtId="0" fontId="26" fillId="0" borderId="2" xfId="0" applyFont="1" applyBorder="1" applyAlignment="1">
      <alignment horizontal="center" vertical="center"/>
    </xf>
    <xf numFmtId="43" fontId="26" fillId="0" borderId="2" xfId="1" applyFont="1" applyFill="1" applyBorder="1" applyAlignment="1">
      <alignment horizontal="center" vertical="center"/>
    </xf>
    <xf numFmtId="0" fontId="26" fillId="0" borderId="6" xfId="0" applyFont="1" applyBorder="1" applyAlignment="1">
      <alignment horizontal="center" vertical="top"/>
    </xf>
    <xf numFmtId="0" fontId="26" fillId="0" borderId="21" xfId="0" applyFont="1" applyBorder="1" applyAlignment="1">
      <alignment horizontal="right"/>
    </xf>
    <xf numFmtId="0" fontId="26" fillId="0" borderId="22" xfId="0" applyFont="1" applyBorder="1" applyAlignment="1">
      <alignment horizontal="right"/>
    </xf>
    <xf numFmtId="0" fontId="26" fillId="0" borderId="23" xfId="0" applyFont="1" applyBorder="1" applyAlignment="1">
      <alignment vertical="center"/>
    </xf>
    <xf numFmtId="0" fontId="26" fillId="0" borderId="1" xfId="0" applyFont="1" applyBorder="1" applyAlignment="1">
      <alignment vertical="center"/>
    </xf>
    <xf numFmtId="0" fontId="26" fillId="0" borderId="6" xfId="0" applyFont="1" applyBorder="1" applyAlignment="1">
      <alignment horizontal="center" vertical="center"/>
    </xf>
    <xf numFmtId="43" fontId="26" fillId="0" borderId="6" xfId="1" applyFont="1" applyFill="1" applyBorder="1" applyAlignment="1">
      <alignment horizontal="center" vertical="center"/>
    </xf>
    <xf numFmtId="43" fontId="26" fillId="0" borderId="6" xfId="1" applyFont="1" applyFill="1" applyBorder="1" applyAlignment="1">
      <alignment horizontal="center" vertical="top" wrapText="1"/>
    </xf>
    <xf numFmtId="0" fontId="26" fillId="2" borderId="6" xfId="0" applyFont="1" applyFill="1" applyBorder="1" applyAlignment="1">
      <alignment horizontal="right" vertical="top"/>
    </xf>
    <xf numFmtId="0" fontId="26" fillId="2" borderId="24" xfId="0" applyFont="1" applyFill="1" applyBorder="1" applyAlignment="1">
      <alignment horizontal="right"/>
    </xf>
    <xf numFmtId="0" fontId="26" fillId="2" borderId="22" xfId="0" applyFont="1" applyFill="1" applyBorder="1" applyAlignment="1">
      <alignment horizontal="right"/>
    </xf>
    <xf numFmtId="0" fontId="26" fillId="2" borderId="23" xfId="0" applyFont="1" applyFill="1" applyBorder="1" applyAlignment="1">
      <alignment vertical="center"/>
    </xf>
    <xf numFmtId="0" fontId="25" fillId="2" borderId="1" xfId="0" applyFont="1" applyFill="1" applyBorder="1" applyAlignment="1">
      <alignment vertical="center"/>
    </xf>
    <xf numFmtId="0" fontId="25" fillId="2" borderId="6" xfId="0" applyFont="1" applyFill="1" applyBorder="1" applyAlignment="1">
      <alignment horizontal="center" vertical="center"/>
    </xf>
    <xf numFmtId="43" fontId="25" fillId="2" borderId="6" xfId="1" applyFont="1" applyFill="1" applyBorder="1" applyAlignment="1">
      <alignment horizontal="center" vertical="center"/>
    </xf>
    <xf numFmtId="43" fontId="25" fillId="2" borderId="6" xfId="1" applyFont="1" applyFill="1" applyBorder="1" applyAlignment="1">
      <alignment vertical="top"/>
    </xf>
    <xf numFmtId="0" fontId="26" fillId="2" borderId="6" xfId="0" applyFont="1" applyFill="1" applyBorder="1" applyAlignment="1">
      <alignment vertical="top"/>
    </xf>
    <xf numFmtId="0" fontId="25" fillId="0" borderId="7" xfId="0" applyFont="1" applyBorder="1" applyAlignment="1">
      <alignment horizontal="right" vertical="top"/>
    </xf>
    <xf numFmtId="0" fontId="25" fillId="0" borderId="25" xfId="0" applyFont="1" applyBorder="1"/>
    <xf numFmtId="0" fontId="25" fillId="0" borderId="10" xfId="0" applyFont="1" applyBorder="1"/>
    <xf numFmtId="0" fontId="25" fillId="0" borderId="7" xfId="0" applyFont="1" applyBorder="1" applyAlignment="1">
      <alignment horizontal="center" vertical="center"/>
    </xf>
    <xf numFmtId="43" fontId="25" fillId="0" borderId="7" xfId="1" applyFont="1" applyFill="1" applyBorder="1" applyAlignment="1">
      <alignment horizontal="center" vertical="center"/>
    </xf>
    <xf numFmtId="43" fontId="25" fillId="0" borderId="7" xfId="1" applyFont="1" applyFill="1" applyBorder="1" applyAlignment="1">
      <alignment vertical="top"/>
    </xf>
    <xf numFmtId="0" fontId="26" fillId="0" borderId="7" xfId="0" applyFont="1" applyBorder="1" applyAlignment="1">
      <alignment vertical="top"/>
    </xf>
    <xf numFmtId="0" fontId="26" fillId="0" borderId="7" xfId="0" applyFont="1" applyBorder="1" applyAlignment="1">
      <alignment horizontal="right" vertical="top"/>
    </xf>
    <xf numFmtId="0" fontId="27" fillId="0" borderId="15" xfId="0" applyFont="1" applyBorder="1"/>
    <xf numFmtId="0" fontId="27" fillId="0" borderId="17" xfId="0" applyFont="1" applyBorder="1"/>
    <xf numFmtId="0" fontId="26" fillId="0" borderId="7" xfId="0" applyFont="1" applyBorder="1" applyAlignment="1">
      <alignment horizontal="center" vertical="center"/>
    </xf>
    <xf numFmtId="43" fontId="26" fillId="0" borderId="7" xfId="1" applyFont="1" applyFill="1" applyBorder="1" applyAlignment="1">
      <alignment horizontal="center" vertical="center"/>
    </xf>
    <xf numFmtId="43" fontId="26" fillId="0" borderId="7" xfId="1" applyFont="1" applyFill="1" applyBorder="1" applyAlignment="1">
      <alignment vertical="top"/>
    </xf>
    <xf numFmtId="0" fontId="25" fillId="0" borderId="26" xfId="0" applyFont="1" applyBorder="1" applyAlignment="1">
      <alignment horizontal="right"/>
    </xf>
    <xf numFmtId="0" fontId="25" fillId="0" borderId="17" xfId="0" applyFont="1" applyBorder="1" applyAlignment="1">
      <alignment horizontal="left" vertical="center" wrapText="1"/>
    </xf>
    <xf numFmtId="0" fontId="25" fillId="0" borderId="0" xfId="0" applyFont="1" applyAlignment="1">
      <alignment vertical="center"/>
    </xf>
    <xf numFmtId="43" fontId="26" fillId="0" borderId="7" xfId="0" applyNumberFormat="1" applyFont="1" applyBorder="1" applyAlignment="1">
      <alignment vertical="top"/>
    </xf>
    <xf numFmtId="0" fontId="26" fillId="2" borderId="24" xfId="0" applyFont="1" applyFill="1" applyBorder="1" applyAlignment="1">
      <alignment vertical="center"/>
    </xf>
    <xf numFmtId="0" fontId="26" fillId="2" borderId="1" xfId="0" applyFont="1" applyFill="1" applyBorder="1" applyAlignment="1">
      <alignment vertical="center"/>
    </xf>
    <xf numFmtId="0" fontId="26" fillId="2" borderId="6" xfId="0" applyFont="1" applyFill="1" applyBorder="1" applyAlignment="1">
      <alignment horizontal="center" vertical="center"/>
    </xf>
    <xf numFmtId="43" fontId="26" fillId="2" borderId="6" xfId="1" applyFont="1" applyFill="1" applyBorder="1" applyAlignment="1">
      <alignment horizontal="center" vertical="center"/>
    </xf>
    <xf numFmtId="43" fontId="26" fillId="2" borderId="6" xfId="1" applyFont="1" applyFill="1" applyBorder="1" applyAlignment="1">
      <alignment vertical="top"/>
    </xf>
    <xf numFmtId="43" fontId="26" fillId="2" borderId="6" xfId="0" applyNumberFormat="1" applyFont="1" applyFill="1" applyBorder="1" applyAlignment="1">
      <alignment vertical="top"/>
    </xf>
    <xf numFmtId="0" fontId="26" fillId="0" borderId="5" xfId="0" applyFont="1" applyBorder="1" applyAlignment="1">
      <alignment vertical="top"/>
    </xf>
    <xf numFmtId="0" fontId="14" fillId="0" borderId="4" xfId="0" applyFont="1" applyBorder="1" applyAlignment="1">
      <alignment horizontal="left" vertical="center" wrapText="1"/>
    </xf>
    <xf numFmtId="0" fontId="21" fillId="0" borderId="4" xfId="0" applyFont="1" applyBorder="1" applyAlignment="1">
      <alignment horizontal="left" vertical="center" wrapText="1"/>
    </xf>
    <xf numFmtId="0" fontId="19" fillId="0" borderId="3" xfId="0" applyFont="1" applyBorder="1" applyAlignment="1">
      <alignment vertical="center"/>
    </xf>
    <xf numFmtId="0" fontId="19" fillId="0" borderId="6" xfId="0" applyFont="1" applyBorder="1" applyAlignment="1">
      <alignment vertical="center"/>
    </xf>
    <xf numFmtId="0" fontId="25" fillId="0" borderId="17" xfId="0" applyFont="1" applyBorder="1" applyAlignment="1">
      <alignment horizontal="justify" vertical="top" wrapText="1"/>
    </xf>
    <xf numFmtId="43" fontId="25" fillId="0" borderId="0" xfId="1" applyFont="1" applyFill="1" applyBorder="1" applyAlignment="1">
      <alignment vertical="center"/>
    </xf>
    <xf numFmtId="43" fontId="26" fillId="3" borderId="7" xfId="0" applyNumberFormat="1" applyFont="1" applyFill="1" applyBorder="1" applyAlignment="1">
      <alignment vertical="top"/>
    </xf>
    <xf numFmtId="0" fontId="25" fillId="0" borderId="0" xfId="0" applyFont="1" applyAlignment="1">
      <alignment wrapText="1"/>
    </xf>
    <xf numFmtId="0" fontId="27" fillId="0" borderId="15" xfId="0" applyFont="1" applyBorder="1" applyAlignment="1">
      <alignment horizontal="left"/>
    </xf>
    <xf numFmtId="0" fontId="19" fillId="0" borderId="16" xfId="0" applyFont="1" applyBorder="1" applyAlignment="1">
      <alignment horizontal="right"/>
    </xf>
    <xf numFmtId="0" fontId="19" fillId="0" borderId="17" xfId="0" applyFont="1" applyBorder="1" applyAlignment="1">
      <alignment horizontal="justify" vertical="top" wrapText="1"/>
    </xf>
    <xf numFmtId="0" fontId="19" fillId="0" borderId="7" xfId="0" applyFont="1" applyBorder="1" applyAlignment="1">
      <alignment horizontal="center" vertical="center"/>
    </xf>
    <xf numFmtId="43" fontId="19" fillId="0" borderId="0" xfId="1" applyFont="1" applyFill="1" applyBorder="1" applyAlignment="1">
      <alignment vertical="center"/>
    </xf>
    <xf numFmtId="166" fontId="25" fillId="0" borderId="0" xfId="167" applyNumberFormat="1" applyFont="1" applyAlignment="1" applyProtection="1">
      <alignment vertical="center"/>
      <protection locked="0"/>
    </xf>
    <xf numFmtId="0" fontId="25" fillId="0" borderId="17" xfId="0" applyFont="1" applyBorder="1" applyAlignment="1">
      <alignment horizontal="left" indent="1"/>
    </xf>
    <xf numFmtId="43" fontId="25" fillId="0" borderId="7" xfId="1" applyFont="1" applyFill="1" applyBorder="1" applyAlignment="1">
      <alignment vertical="center"/>
    </xf>
    <xf numFmtId="43" fontId="26" fillId="0" borderId="7" xfId="0" applyNumberFormat="1" applyFont="1" applyBorder="1" applyAlignment="1">
      <alignment vertical="center"/>
    </xf>
    <xf numFmtId="2" fontId="26" fillId="0" borderId="7" xfId="0" applyNumberFormat="1" applyFont="1" applyBorder="1" applyAlignment="1">
      <alignment horizontal="right" vertical="top"/>
    </xf>
    <xf numFmtId="43" fontId="26" fillId="0" borderId="7" xfId="1" applyFont="1" applyFill="1" applyBorder="1" applyAlignment="1">
      <alignment vertical="center"/>
    </xf>
    <xf numFmtId="0" fontId="25" fillId="0" borderId="16" xfId="0" applyFont="1" applyBorder="1" applyAlignment="1">
      <alignment horizontal="right" vertical="top"/>
    </xf>
    <xf numFmtId="0" fontId="25" fillId="0" borderId="0" xfId="0" applyFont="1" applyAlignment="1">
      <alignment horizontal="justify" vertical="justify" wrapText="1"/>
    </xf>
    <xf numFmtId="0" fontId="29" fillId="0" borderId="17" xfId="0" applyFont="1" applyBorder="1" applyAlignment="1">
      <alignment horizontal="left"/>
    </xf>
    <xf numFmtId="0" fontId="25" fillId="0" borderId="17" xfId="0" applyFont="1" applyBorder="1" applyAlignment="1">
      <alignment horizontal="left"/>
    </xf>
    <xf numFmtId="0" fontId="25" fillId="0" borderId="17" xfId="0" applyFont="1" applyBorder="1" applyAlignment="1">
      <alignment horizontal="right"/>
    </xf>
    <xf numFmtId="0" fontId="29" fillId="0" borderId="17" xfId="0" applyFont="1" applyBorder="1" applyAlignment="1">
      <alignment horizontal="right"/>
    </xf>
    <xf numFmtId="0" fontId="25" fillId="0" borderId="17" xfId="0" applyFont="1" applyBorder="1" applyAlignment="1">
      <alignment vertical="top"/>
    </xf>
    <xf numFmtId="0" fontId="26" fillId="0" borderId="6" xfId="0" applyFont="1" applyBorder="1" applyAlignment="1">
      <alignment horizontal="right" vertical="top"/>
    </xf>
    <xf numFmtId="0" fontId="26" fillId="0" borderId="24" xfId="0" applyFont="1" applyBorder="1" applyAlignment="1">
      <alignment horizontal="right"/>
    </xf>
    <xf numFmtId="0" fontId="25" fillId="0" borderId="1" xfId="0" applyFont="1" applyBorder="1" applyAlignment="1">
      <alignment vertical="center"/>
    </xf>
    <xf numFmtId="0" fontId="25" fillId="0" borderId="6" xfId="0" applyFont="1" applyBorder="1" applyAlignment="1">
      <alignment horizontal="center" vertical="center"/>
    </xf>
    <xf numFmtId="43" fontId="25" fillId="0" borderId="6" xfId="1" applyFont="1" applyFill="1" applyBorder="1" applyAlignment="1">
      <alignment horizontal="center" vertical="center"/>
    </xf>
    <xf numFmtId="43" fontId="25" fillId="0" borderId="6" xfId="1" applyFont="1" applyFill="1" applyBorder="1" applyAlignment="1">
      <alignment vertical="top"/>
    </xf>
    <xf numFmtId="43" fontId="25" fillId="2" borderId="6" xfId="1" applyFont="1" applyFill="1" applyBorder="1" applyAlignment="1">
      <alignment vertical="center"/>
    </xf>
    <xf numFmtId="0" fontId="25" fillId="0" borderId="7" xfId="0" applyFont="1" applyBorder="1" applyAlignment="1">
      <alignment vertical="center"/>
    </xf>
    <xf numFmtId="0" fontId="25" fillId="0" borderId="26" xfId="0" applyFont="1" applyBorder="1" applyAlignment="1">
      <alignment horizontal="right" vertical="center"/>
    </xf>
    <xf numFmtId="0" fontId="25" fillId="0" borderId="16" xfId="0" applyFont="1" applyBorder="1" applyAlignment="1">
      <alignment horizontal="right" vertical="center"/>
    </xf>
    <xf numFmtId="0" fontId="25" fillId="0" borderId="7" xfId="0" applyFont="1" applyBorder="1" applyAlignment="1">
      <alignment horizontal="left" vertical="center"/>
    </xf>
    <xf numFmtId="0" fontId="25" fillId="0" borderId="26" xfId="0" applyFont="1" applyBorder="1" applyAlignment="1">
      <alignment horizontal="left" vertical="center"/>
    </xf>
    <xf numFmtId="0" fontId="25" fillId="0" borderId="16" xfId="0" applyFont="1" applyBorder="1" applyAlignment="1">
      <alignment horizontal="left" vertical="center"/>
    </xf>
    <xf numFmtId="0" fontId="25" fillId="0" borderId="0" xfId="0" applyFont="1" applyAlignment="1">
      <alignment horizontal="left" vertical="center"/>
    </xf>
    <xf numFmtId="43" fontId="25" fillId="0" borderId="7" xfId="1" applyFont="1" applyFill="1" applyBorder="1" applyAlignment="1">
      <alignment horizontal="left" vertical="center"/>
    </xf>
    <xf numFmtId="43" fontId="26" fillId="0" borderId="7" xfId="0" applyNumberFormat="1" applyFont="1" applyBorder="1" applyAlignment="1">
      <alignment horizontal="left" vertical="center"/>
    </xf>
    <xf numFmtId="0" fontId="19" fillId="0" borderId="0" xfId="0" applyFont="1" applyAlignment="1">
      <alignment horizontal="left" vertical="center"/>
    </xf>
    <xf numFmtId="49" fontId="26" fillId="0" borderId="7" xfId="0" applyNumberFormat="1" applyFont="1" applyBorder="1" applyAlignment="1">
      <alignment horizontal="right" vertical="top"/>
    </xf>
    <xf numFmtId="0" fontId="25" fillId="0" borderId="27" xfId="0" applyFont="1" applyBorder="1" applyAlignment="1">
      <alignment vertical="top"/>
    </xf>
    <xf numFmtId="0" fontId="25" fillId="0" borderId="28" xfId="0" applyFont="1" applyBorder="1" applyAlignment="1">
      <alignment horizontal="right"/>
    </xf>
    <xf numFmtId="0" fontId="25" fillId="0" borderId="29" xfId="0" applyFont="1" applyBorder="1" applyAlignment="1">
      <alignment horizontal="right"/>
    </xf>
    <xf numFmtId="0" fontId="25" fillId="0" borderId="30" xfId="0" applyFont="1" applyBorder="1"/>
    <xf numFmtId="0" fontId="25" fillId="0" borderId="31" xfId="0" applyFont="1" applyBorder="1"/>
    <xf numFmtId="0" fontId="25" fillId="0" borderId="27" xfId="0" applyFont="1" applyBorder="1" applyAlignment="1">
      <alignment horizontal="center" vertical="center"/>
    </xf>
    <xf numFmtId="43" fontId="25" fillId="0" borderId="27" xfId="1" applyFont="1" applyFill="1" applyBorder="1" applyAlignment="1">
      <alignment horizontal="center" vertical="center"/>
    </xf>
    <xf numFmtId="43" fontId="25" fillId="0" borderId="27" xfId="1" applyFont="1" applyFill="1" applyBorder="1" applyAlignment="1">
      <alignment vertical="top"/>
    </xf>
    <xf numFmtId="0" fontId="26" fillId="0" borderId="27" xfId="0" applyFont="1" applyBorder="1" applyAlignment="1">
      <alignment vertical="top"/>
    </xf>
    <xf numFmtId="0" fontId="19" fillId="0" borderId="32" xfId="0" applyFont="1" applyBorder="1"/>
    <xf numFmtId="0" fontId="26" fillId="0" borderId="33" xfId="0" applyFont="1" applyBorder="1" applyAlignment="1">
      <alignment horizontal="right" vertical="top"/>
    </xf>
    <xf numFmtId="0" fontId="27" fillId="0" borderId="34" xfId="0" applyFont="1" applyBorder="1"/>
    <xf numFmtId="0" fontId="26" fillId="0" borderId="35" xfId="0" applyFont="1" applyBorder="1" applyAlignment="1">
      <alignment horizontal="right"/>
    </xf>
    <xf numFmtId="0" fontId="27" fillId="0" borderId="35" xfId="0" applyFont="1" applyBorder="1"/>
    <xf numFmtId="0" fontId="26" fillId="0" borderId="36" xfId="0" applyFont="1" applyBorder="1"/>
    <xf numFmtId="0" fontId="26" fillId="0" borderId="33" xfId="0" applyFont="1" applyBorder="1" applyAlignment="1">
      <alignment horizontal="center" vertical="center"/>
    </xf>
    <xf numFmtId="43" fontId="26" fillId="0" borderId="33" xfId="1" applyFont="1" applyFill="1" applyBorder="1" applyAlignment="1">
      <alignment horizontal="center" vertical="center"/>
    </xf>
    <xf numFmtId="43" fontId="26" fillId="0" borderId="33" xfId="1" applyFont="1" applyFill="1" applyBorder="1" applyAlignment="1">
      <alignment vertical="top"/>
    </xf>
    <xf numFmtId="0" fontId="26" fillId="0" borderId="33" xfId="0" applyFont="1" applyBorder="1" applyAlignment="1">
      <alignment vertical="top"/>
    </xf>
    <xf numFmtId="0" fontId="22" fillId="0" borderId="37" xfId="0" applyFont="1" applyBorder="1"/>
    <xf numFmtId="0" fontId="25" fillId="0" borderId="33" xfId="0" applyFont="1" applyBorder="1" applyAlignment="1">
      <alignment vertical="top"/>
    </xf>
    <xf numFmtId="0" fontId="25" fillId="0" borderId="38" xfId="0" applyFont="1" applyBorder="1" applyAlignment="1">
      <alignment horizontal="right"/>
    </xf>
    <xf numFmtId="0" fontId="25" fillId="0" borderId="35" xfId="0" applyFont="1" applyBorder="1" applyAlignment="1">
      <alignment horizontal="right"/>
    </xf>
    <xf numFmtId="0" fontId="25" fillId="0" borderId="35" xfId="0" applyFont="1" applyBorder="1" applyAlignment="1">
      <alignment horizontal="right" vertical="top"/>
    </xf>
    <xf numFmtId="0" fontId="25" fillId="0" borderId="36" xfId="0" applyFont="1" applyBorder="1" applyAlignment="1">
      <alignment vertical="justify"/>
    </xf>
    <xf numFmtId="0" fontId="25" fillId="0" borderId="33" xfId="0" applyFont="1" applyBorder="1" applyAlignment="1">
      <alignment horizontal="center" vertical="center"/>
    </xf>
    <xf numFmtId="43" fontId="25" fillId="0" borderId="33" xfId="1" applyFont="1" applyFill="1" applyBorder="1" applyAlignment="1">
      <alignment horizontal="center" vertical="center"/>
    </xf>
    <xf numFmtId="43" fontId="25" fillId="0" borderId="33" xfId="1" applyFont="1" applyFill="1" applyBorder="1" applyAlignment="1">
      <alignment vertical="top"/>
    </xf>
    <xf numFmtId="0" fontId="19" fillId="0" borderId="37" xfId="0" applyFont="1" applyBorder="1"/>
    <xf numFmtId="0" fontId="25" fillId="0" borderId="34" xfId="0" applyFont="1" applyBorder="1" applyAlignment="1">
      <alignment horizontal="right"/>
    </xf>
    <xf numFmtId="0" fontId="25" fillId="0" borderId="35" xfId="0" applyFont="1" applyBorder="1"/>
    <xf numFmtId="0" fontId="25" fillId="0" borderId="36" xfId="0" applyFont="1" applyBorder="1"/>
    <xf numFmtId="0" fontId="25" fillId="3" borderId="7" xfId="0" applyFont="1" applyFill="1" applyBorder="1" applyAlignment="1">
      <alignment horizontal="right" vertical="top"/>
    </xf>
    <xf numFmtId="0" fontId="25" fillId="3" borderId="15" xfId="0" applyFont="1" applyFill="1" applyBorder="1" applyAlignment="1">
      <alignment horizontal="right"/>
    </xf>
    <xf numFmtId="0" fontId="25" fillId="3" borderId="16" xfId="0" applyFont="1" applyFill="1" applyBorder="1" applyAlignment="1">
      <alignment horizontal="right"/>
    </xf>
    <xf numFmtId="0" fontId="25" fillId="3" borderId="17" xfId="0" applyFont="1" applyFill="1" applyBorder="1" applyAlignment="1">
      <alignment horizontal="left"/>
    </xf>
    <xf numFmtId="0" fontId="25" fillId="3" borderId="0" xfId="0" applyFont="1" applyFill="1"/>
    <xf numFmtId="0" fontId="25" fillId="3" borderId="7" xfId="0" applyFont="1" applyFill="1" applyBorder="1" applyAlignment="1">
      <alignment horizontal="center" vertical="center"/>
    </xf>
    <xf numFmtId="43" fontId="25" fillId="3" borderId="7" xfId="1" applyFont="1" applyFill="1" applyBorder="1" applyAlignment="1">
      <alignment horizontal="center" vertical="center"/>
    </xf>
    <xf numFmtId="43" fontId="25" fillId="3" borderId="7" xfId="1" applyFont="1" applyFill="1" applyBorder="1" applyAlignment="1">
      <alignment vertical="top"/>
    </xf>
    <xf numFmtId="0" fontId="19" fillId="3" borderId="0" xfId="0" applyFont="1" applyFill="1"/>
    <xf numFmtId="0" fontId="19" fillId="3" borderId="16" xfId="0" applyFont="1" applyFill="1" applyBorder="1" applyAlignment="1">
      <alignment horizontal="right"/>
    </xf>
    <xf numFmtId="0" fontId="19" fillId="3" borderId="17" xfId="0" applyFont="1" applyFill="1" applyBorder="1" applyAlignment="1">
      <alignment horizontal="left"/>
    </xf>
    <xf numFmtId="0" fontId="19" fillId="3" borderId="7" xfId="0" applyFont="1" applyFill="1" applyBorder="1" applyAlignment="1">
      <alignment horizontal="center" vertical="center"/>
    </xf>
    <xf numFmtId="43" fontId="25" fillId="3" borderId="7" xfId="1" applyFont="1" applyFill="1" applyBorder="1" applyAlignment="1">
      <alignment vertical="center"/>
    </xf>
    <xf numFmtId="0" fontId="25" fillId="0" borderId="15" xfId="0" applyFont="1" applyBorder="1" applyAlignment="1">
      <alignment vertical="center" wrapText="1"/>
    </xf>
    <xf numFmtId="0" fontId="26" fillId="0" borderId="39" xfId="0" applyFont="1" applyBorder="1" applyAlignment="1">
      <alignment horizontal="right" vertical="top"/>
    </xf>
    <xf numFmtId="0" fontId="27" fillId="0" borderId="40" xfId="0" applyFont="1" applyBorder="1"/>
    <xf numFmtId="0" fontId="26" fillId="0" borderId="41" xfId="0" applyFont="1" applyBorder="1" applyAlignment="1">
      <alignment horizontal="right"/>
    </xf>
    <xf numFmtId="0" fontId="22" fillId="0" borderId="41" xfId="0" applyFont="1" applyBorder="1" applyAlignment="1">
      <alignment horizontal="right"/>
    </xf>
    <xf numFmtId="0" fontId="19" fillId="3" borderId="17" xfId="0" applyFont="1" applyFill="1" applyBorder="1" applyAlignment="1">
      <alignment vertical="center" wrapText="1"/>
    </xf>
    <xf numFmtId="0" fontId="22" fillId="0" borderId="42" xfId="0" applyFont="1" applyBorder="1"/>
    <xf numFmtId="0" fontId="22" fillId="0" borderId="39" xfId="0" applyFont="1" applyBorder="1" applyAlignment="1">
      <alignment horizontal="center" vertical="center"/>
    </xf>
    <xf numFmtId="43" fontId="22" fillId="0" borderId="39" xfId="1" applyFont="1" applyFill="1" applyBorder="1" applyAlignment="1">
      <alignment horizontal="center" vertical="center"/>
    </xf>
    <xf numFmtId="43" fontId="22" fillId="0" borderId="39" xfId="1" applyFont="1" applyFill="1" applyBorder="1" applyAlignment="1">
      <alignment vertical="top"/>
    </xf>
    <xf numFmtId="0" fontId="22" fillId="0" borderId="43" xfId="0" applyFont="1" applyBorder="1"/>
    <xf numFmtId="0" fontId="25" fillId="3" borderId="26" xfId="0" applyFont="1" applyFill="1" applyBorder="1" applyAlignment="1">
      <alignment horizontal="right"/>
    </xf>
    <xf numFmtId="0" fontId="19" fillId="0" borderId="41" xfId="0" applyFont="1" applyBorder="1" applyAlignment="1">
      <alignment horizontal="right"/>
    </xf>
    <xf numFmtId="0" fontId="25" fillId="0" borderId="41" xfId="0" applyFont="1" applyBorder="1" applyAlignment="1">
      <alignment vertical="center" wrapText="1"/>
    </xf>
    <xf numFmtId="0" fontId="19" fillId="0" borderId="42" xfId="0" applyFont="1" applyBorder="1" applyAlignment="1">
      <alignment vertical="center"/>
    </xf>
    <xf numFmtId="0" fontId="19" fillId="0" borderId="39" xfId="0" applyFont="1" applyBorder="1" applyAlignment="1">
      <alignment horizontal="center" vertical="center"/>
    </xf>
    <xf numFmtId="0" fontId="19" fillId="3" borderId="0" xfId="0" applyFont="1" applyFill="1" applyAlignment="1">
      <alignment vertical="center"/>
    </xf>
    <xf numFmtId="0" fontId="25" fillId="3" borderId="16" xfId="0" applyFont="1" applyFill="1" applyBorder="1" applyAlignment="1">
      <alignment horizontal="right" vertical="top"/>
    </xf>
    <xf numFmtId="0" fontId="25" fillId="0" borderId="36" xfId="0" applyFont="1" applyBorder="1" applyAlignment="1">
      <alignment vertical="top" wrapText="1"/>
    </xf>
    <xf numFmtId="0" fontId="25" fillId="3" borderId="0" xfId="0" applyFont="1" applyFill="1" applyAlignment="1">
      <alignment vertical="center"/>
    </xf>
    <xf numFmtId="0" fontId="26" fillId="0" borderId="26" xfId="0" applyFont="1" applyBorder="1" applyAlignment="1">
      <alignment horizontal="right"/>
    </xf>
    <xf numFmtId="0" fontId="25" fillId="0" borderId="17" xfId="0" applyFont="1" applyBorder="1" applyAlignment="1">
      <alignment horizontal="justify" vertical="justify" wrapText="1"/>
    </xf>
    <xf numFmtId="0" fontId="25" fillId="0" borderId="17" xfId="0" applyFont="1" applyBorder="1" applyAlignment="1">
      <alignment vertical="justify"/>
    </xf>
    <xf numFmtId="0" fontId="25" fillId="0" borderId="0" xfId="0" applyFont="1" applyAlignment="1">
      <alignment vertical="justify"/>
    </xf>
    <xf numFmtId="0" fontId="19" fillId="0" borderId="17" xfId="0" applyFont="1" applyBorder="1" applyAlignment="1">
      <alignment vertical="justify"/>
    </xf>
    <xf numFmtId="0" fontId="19" fillId="0" borderId="0" xfId="0" applyFont="1" applyAlignment="1">
      <alignment vertical="justify"/>
    </xf>
    <xf numFmtId="43" fontId="19" fillId="0" borderId="7" xfId="1" applyFont="1" applyFill="1" applyBorder="1" applyAlignment="1">
      <alignment horizontal="center" vertical="center"/>
    </xf>
    <xf numFmtId="43" fontId="19" fillId="0" borderId="7" xfId="1" applyFont="1" applyFill="1" applyBorder="1" applyAlignment="1">
      <alignment vertical="top"/>
    </xf>
    <xf numFmtId="0" fontId="25" fillId="3" borderId="17" xfId="0" applyFont="1" applyFill="1" applyBorder="1" applyAlignment="1">
      <alignment vertical="justify"/>
    </xf>
    <xf numFmtId="0" fontId="26" fillId="0" borderId="27" xfId="0" applyFont="1" applyBorder="1" applyAlignment="1">
      <alignment horizontal="right" vertical="top"/>
    </xf>
    <xf numFmtId="0" fontId="27" fillId="0" borderId="28" xfId="0" applyFont="1" applyBorder="1"/>
    <xf numFmtId="0" fontId="26" fillId="0" borderId="29" xfId="0" applyFont="1" applyBorder="1" applyAlignment="1">
      <alignment horizontal="right"/>
    </xf>
    <xf numFmtId="0" fontId="26" fillId="0" borderId="44" xfId="0" applyFont="1" applyBorder="1"/>
    <xf numFmtId="0" fontId="26" fillId="0" borderId="32" xfId="0" applyFont="1" applyBorder="1"/>
    <xf numFmtId="0" fontId="26" fillId="0" borderId="27" xfId="0" applyFont="1" applyBorder="1" applyAlignment="1">
      <alignment horizontal="center" vertical="center"/>
    </xf>
    <xf numFmtId="43" fontId="26" fillId="0" borderId="27" xfId="1" applyFont="1" applyFill="1" applyBorder="1" applyAlignment="1">
      <alignment horizontal="center" vertical="center"/>
    </xf>
    <xf numFmtId="43" fontId="26" fillId="0" borderId="27" xfId="1" applyFont="1" applyFill="1" applyBorder="1" applyAlignment="1">
      <alignment vertical="top"/>
    </xf>
    <xf numFmtId="0" fontId="25" fillId="0" borderId="36" xfId="0" applyFont="1" applyBorder="1" applyAlignment="1">
      <alignment horizontal="left"/>
    </xf>
    <xf numFmtId="0" fontId="25" fillId="0" borderId="37" xfId="0" applyFont="1" applyBorder="1"/>
    <xf numFmtId="0" fontId="25" fillId="0" borderId="33" xfId="0" applyFont="1" applyBorder="1" applyAlignment="1">
      <alignment horizontal="right" vertical="top"/>
    </xf>
    <xf numFmtId="0" fontId="25" fillId="0" borderId="37" xfId="0" applyFont="1" applyBorder="1" applyAlignment="1">
      <alignment vertical="top"/>
    </xf>
    <xf numFmtId="0" fontId="19" fillId="0" borderId="0" xfId="0" applyFont="1" applyAlignment="1">
      <alignment vertical="top"/>
    </xf>
    <xf numFmtId="0" fontId="27" fillId="0" borderId="0" xfId="0" applyFont="1"/>
    <xf numFmtId="0" fontId="25" fillId="0" borderId="16" xfId="0" applyFont="1" applyBorder="1" applyAlignment="1">
      <alignment horizontal="center"/>
    </xf>
    <xf numFmtId="0" fontId="25" fillId="0" borderId="0" xfId="0" applyFont="1" applyAlignment="1">
      <alignment horizontal="right"/>
    </xf>
    <xf numFmtId="0" fontId="33" fillId="4" borderId="0" xfId="0" applyFont="1" applyFill="1" applyAlignment="1">
      <alignment horizontal="justify"/>
    </xf>
    <xf numFmtId="0" fontId="25" fillId="0" borderId="17" xfId="0" applyFont="1" applyBorder="1" applyAlignment="1">
      <alignment horizontal="right" vertical="top"/>
    </xf>
    <xf numFmtId="0" fontId="32" fillId="0" borderId="45" xfId="0" applyFont="1" applyBorder="1" applyAlignment="1">
      <alignment horizontal="justify" vertical="top"/>
    </xf>
    <xf numFmtId="0" fontId="19" fillId="5" borderId="46" xfId="0" applyFont="1" applyFill="1" applyBorder="1" applyAlignment="1">
      <alignment vertical="center"/>
    </xf>
    <xf numFmtId="0" fontId="19" fillId="5" borderId="46" xfId="0" applyFont="1" applyFill="1" applyBorder="1"/>
    <xf numFmtId="0" fontId="22" fillId="5" borderId="46" xfId="0" applyFont="1" applyFill="1" applyBorder="1"/>
    <xf numFmtId="0" fontId="29" fillId="0" borderId="17" xfId="0" applyFont="1" applyBorder="1"/>
    <xf numFmtId="0" fontId="22" fillId="5" borderId="46" xfId="0" applyFont="1" applyFill="1" applyBorder="1" applyAlignment="1">
      <alignment vertical="center"/>
    </xf>
    <xf numFmtId="43" fontId="14" fillId="0" borderId="7" xfId="0" applyNumberFormat="1" applyFont="1" applyBorder="1" applyAlignment="1">
      <alignment horizontal="center" vertical="center" wrapText="1"/>
    </xf>
    <xf numFmtId="0" fontId="19" fillId="3" borderId="17" xfId="0" applyFont="1" applyFill="1" applyBorder="1" applyAlignment="1">
      <alignment horizontal="left" wrapText="1"/>
    </xf>
    <xf numFmtId="0" fontId="20" fillId="0" borderId="0" xfId="11" applyFont="1" applyAlignment="1">
      <alignment horizontal="center" vertical="center"/>
    </xf>
    <xf numFmtId="0" fontId="18" fillId="0" borderId="0" xfId="11" applyFont="1" applyAlignment="1">
      <alignment horizontal="center" vertical="center" wrapText="1"/>
    </xf>
    <xf numFmtId="0" fontId="18" fillId="0" borderId="0" xfId="11" applyFont="1" applyAlignment="1">
      <alignment horizontal="center" vertical="center"/>
    </xf>
    <xf numFmtId="0" fontId="13" fillId="0" borderId="0" xfId="11" applyFont="1" applyAlignment="1">
      <alignment horizontal="center"/>
    </xf>
    <xf numFmtId="0" fontId="14" fillId="0" borderId="12"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1" xfId="0" applyFont="1" applyBorder="1" applyAlignment="1">
      <alignment horizontal="center" vertical="center"/>
    </xf>
    <xf numFmtId="0" fontId="14" fillId="0" borderId="9" xfId="0" applyFont="1" applyBorder="1" applyAlignment="1">
      <alignment horizontal="center" vertical="center"/>
    </xf>
    <xf numFmtId="0" fontId="15" fillId="0" borderId="0" xfId="0" applyFont="1" applyAlignment="1">
      <alignment horizontal="center" vertical="center"/>
    </xf>
    <xf numFmtId="0" fontId="17" fillId="0" borderId="0" xfId="0" applyFont="1" applyAlignment="1">
      <alignment horizontal="center" vertical="center"/>
    </xf>
    <xf numFmtId="0" fontId="14" fillId="0" borderId="6" xfId="0" applyFont="1" applyBorder="1" applyAlignment="1">
      <alignment horizontal="center" vertical="center" wrapText="1"/>
    </xf>
  </cellXfs>
  <cellStyles count="168">
    <cellStyle name="•W_Electrical_BOQ_MVAC-Rev-11-09-2008" xfId="167" xr:uid="{00000000-0005-0000-0000-000000000000}"/>
    <cellStyle name="Comma" xfId="1" builtinId="3"/>
    <cellStyle name="Comma 10" xfId="94" xr:uid="{00000000-0005-0000-0000-000002000000}"/>
    <cellStyle name="Comma 2" xfId="2" xr:uid="{00000000-0005-0000-0000-000003000000}"/>
    <cellStyle name="Comma 2 2" xfId="20" xr:uid="{00000000-0005-0000-0000-000004000000}"/>
    <cellStyle name="Comma 2 2 2" xfId="95" xr:uid="{00000000-0005-0000-0000-000005000000}"/>
    <cellStyle name="Comma 2 2 3" xfId="112" xr:uid="{00000000-0005-0000-0000-000006000000}"/>
    <cellStyle name="Comma 2 3" xfId="21" xr:uid="{00000000-0005-0000-0000-000007000000}"/>
    <cellStyle name="Comma 2 3 2" xfId="113" xr:uid="{00000000-0005-0000-0000-000008000000}"/>
    <cellStyle name="Comma 2 4" xfId="22" xr:uid="{00000000-0005-0000-0000-000009000000}"/>
    <cellStyle name="Comma 2 4 2" xfId="114" xr:uid="{00000000-0005-0000-0000-00000A000000}"/>
    <cellStyle name="Comma 2 5" xfId="19" xr:uid="{00000000-0005-0000-0000-00000B000000}"/>
    <cellStyle name="Comma 2 6" xfId="76" xr:uid="{00000000-0005-0000-0000-00000C000000}"/>
    <cellStyle name="Comma 2 6 2" xfId="146" xr:uid="{00000000-0005-0000-0000-00000D000000}"/>
    <cellStyle name="Comma 2 7" xfId="84" xr:uid="{00000000-0005-0000-0000-00000E000000}"/>
    <cellStyle name="Comma 2 7 2" xfId="154" xr:uid="{00000000-0005-0000-0000-00000F000000}"/>
    <cellStyle name="Comma 2 8" xfId="101" xr:uid="{00000000-0005-0000-0000-000010000000}"/>
    <cellStyle name="Comma 3" xfId="17" xr:uid="{00000000-0005-0000-0000-000011000000}"/>
    <cellStyle name="Comma 3 2" xfId="24" xr:uid="{00000000-0005-0000-0000-000012000000}"/>
    <cellStyle name="Comma 3 3" xfId="23" xr:uid="{00000000-0005-0000-0000-000013000000}"/>
    <cellStyle name="Comma 3 3 2" xfId="115" xr:uid="{00000000-0005-0000-0000-000014000000}"/>
    <cellStyle name="Comma 3 4" xfId="110" xr:uid="{00000000-0005-0000-0000-000015000000}"/>
    <cellStyle name="Comma 4" xfId="25" xr:uid="{00000000-0005-0000-0000-000016000000}"/>
    <cellStyle name="Comma 5" xfId="26" xr:uid="{00000000-0005-0000-0000-000017000000}"/>
    <cellStyle name="Comma 5 2" xfId="27" xr:uid="{00000000-0005-0000-0000-000018000000}"/>
    <cellStyle name="Comma 6" xfId="28" xr:uid="{00000000-0005-0000-0000-000019000000}"/>
    <cellStyle name="Comma 6 2" xfId="96" xr:uid="{00000000-0005-0000-0000-00001A000000}"/>
    <cellStyle name="Comma 7" xfId="29" xr:uid="{00000000-0005-0000-0000-00001B000000}"/>
    <cellStyle name="Comma 8" xfId="93" xr:uid="{00000000-0005-0000-0000-00001C000000}"/>
    <cellStyle name="Comma 8 2" xfId="163" xr:uid="{00000000-0005-0000-0000-00001D000000}"/>
    <cellStyle name="Comma 9" xfId="100" xr:uid="{00000000-0005-0000-0000-00001E000000}"/>
    <cellStyle name="Comma 9 2" xfId="166" xr:uid="{00000000-0005-0000-0000-00001F000000}"/>
    <cellStyle name="Currency 2" xfId="3" xr:uid="{00000000-0005-0000-0000-000020000000}"/>
    <cellStyle name="Currency 2 2" xfId="30" xr:uid="{00000000-0005-0000-0000-000021000000}"/>
    <cellStyle name="Currency 2 3" xfId="31" xr:uid="{00000000-0005-0000-0000-000022000000}"/>
    <cellStyle name="Currency 3" xfId="32" xr:uid="{00000000-0005-0000-0000-000023000000}"/>
    <cellStyle name="Normal" xfId="0" builtinId="0"/>
    <cellStyle name="Normal 10" xfId="33" xr:uid="{00000000-0005-0000-0000-000025000000}"/>
    <cellStyle name="Normal 10 2" xfId="97" xr:uid="{00000000-0005-0000-0000-000026000000}"/>
    <cellStyle name="Normal 11" xfId="75" xr:uid="{00000000-0005-0000-0000-000027000000}"/>
    <cellStyle name="Normal 11 2" xfId="145" xr:uid="{00000000-0005-0000-0000-000028000000}"/>
    <cellStyle name="Normal 12" xfId="92" xr:uid="{00000000-0005-0000-0000-000029000000}"/>
    <cellStyle name="Normal 12 2" xfId="162" xr:uid="{00000000-0005-0000-0000-00002A000000}"/>
    <cellStyle name="Normal 13" xfId="98" xr:uid="{00000000-0005-0000-0000-00002B000000}"/>
    <cellStyle name="Normal 13 2" xfId="164" xr:uid="{00000000-0005-0000-0000-00002C000000}"/>
    <cellStyle name="Normal 14" xfId="99" xr:uid="{00000000-0005-0000-0000-00002D000000}"/>
    <cellStyle name="Normal 14 2" xfId="165" xr:uid="{00000000-0005-0000-0000-00002E000000}"/>
    <cellStyle name="Normal 2" xfId="4" xr:uid="{00000000-0005-0000-0000-00002F000000}"/>
    <cellStyle name="Normal 2 10" xfId="35" xr:uid="{00000000-0005-0000-0000-000030000000}"/>
    <cellStyle name="Normal 2 10 2" xfId="117" xr:uid="{00000000-0005-0000-0000-000031000000}"/>
    <cellStyle name="Normal 2 11" xfId="36" xr:uid="{00000000-0005-0000-0000-000032000000}"/>
    <cellStyle name="Normal 2 11 2" xfId="118" xr:uid="{00000000-0005-0000-0000-000033000000}"/>
    <cellStyle name="Normal 2 12" xfId="34" xr:uid="{00000000-0005-0000-0000-000034000000}"/>
    <cellStyle name="Normal 2 12 2" xfId="116" xr:uid="{00000000-0005-0000-0000-000035000000}"/>
    <cellStyle name="Normal 2 13" xfId="77" xr:uid="{00000000-0005-0000-0000-000036000000}"/>
    <cellStyle name="Normal 2 13 2" xfId="147" xr:uid="{00000000-0005-0000-0000-000037000000}"/>
    <cellStyle name="Normal 2 14" xfId="85" xr:uid="{00000000-0005-0000-0000-000038000000}"/>
    <cellStyle name="Normal 2 14 2" xfId="155" xr:uid="{00000000-0005-0000-0000-000039000000}"/>
    <cellStyle name="Normal 2 15" xfId="102" xr:uid="{00000000-0005-0000-0000-00003A000000}"/>
    <cellStyle name="Normal 2 2" xfId="5" xr:uid="{00000000-0005-0000-0000-00003B000000}"/>
    <cellStyle name="Normal 2 2 2" xfId="38" xr:uid="{00000000-0005-0000-0000-00003C000000}"/>
    <cellStyle name="Normal 2 2 2 2" xfId="120" xr:uid="{00000000-0005-0000-0000-00003D000000}"/>
    <cellStyle name="Normal 2 2 3" xfId="39" xr:uid="{00000000-0005-0000-0000-00003E000000}"/>
    <cellStyle name="Normal 2 2 3 2" xfId="121" xr:uid="{00000000-0005-0000-0000-00003F000000}"/>
    <cellStyle name="Normal 2 2 4" xfId="40" xr:uid="{00000000-0005-0000-0000-000040000000}"/>
    <cellStyle name="Normal 2 2 4 2" xfId="122" xr:uid="{00000000-0005-0000-0000-000041000000}"/>
    <cellStyle name="Normal 2 2 5" xfId="37" xr:uid="{00000000-0005-0000-0000-000042000000}"/>
    <cellStyle name="Normal 2 2 5 2" xfId="119" xr:uid="{00000000-0005-0000-0000-000043000000}"/>
    <cellStyle name="Normal 2 2 6" xfId="78" xr:uid="{00000000-0005-0000-0000-000044000000}"/>
    <cellStyle name="Normal 2 2 6 2" xfId="148" xr:uid="{00000000-0005-0000-0000-000045000000}"/>
    <cellStyle name="Normal 2 2 7" xfId="86" xr:uid="{00000000-0005-0000-0000-000046000000}"/>
    <cellStyle name="Normal 2 2 7 2" xfId="156" xr:uid="{00000000-0005-0000-0000-000047000000}"/>
    <cellStyle name="Normal 2 2 8" xfId="103" xr:uid="{00000000-0005-0000-0000-000048000000}"/>
    <cellStyle name="Normal 2 3" xfId="6" xr:uid="{00000000-0005-0000-0000-000049000000}"/>
    <cellStyle name="Normal 2 3 2" xfId="42" xr:uid="{00000000-0005-0000-0000-00004A000000}"/>
    <cellStyle name="Normal 2 3 2 2" xfId="124" xr:uid="{00000000-0005-0000-0000-00004B000000}"/>
    <cellStyle name="Normal 2 3 3" xfId="43" xr:uid="{00000000-0005-0000-0000-00004C000000}"/>
    <cellStyle name="Normal 2 3 3 2" xfId="125" xr:uid="{00000000-0005-0000-0000-00004D000000}"/>
    <cellStyle name="Normal 2 3 4" xfId="44" xr:uid="{00000000-0005-0000-0000-00004E000000}"/>
    <cellStyle name="Normal 2 3 4 2" xfId="126" xr:uid="{00000000-0005-0000-0000-00004F000000}"/>
    <cellStyle name="Normal 2 3 5" xfId="41" xr:uid="{00000000-0005-0000-0000-000050000000}"/>
    <cellStyle name="Normal 2 3 5 2" xfId="123" xr:uid="{00000000-0005-0000-0000-000051000000}"/>
    <cellStyle name="Normal 2 3 6" xfId="79" xr:uid="{00000000-0005-0000-0000-000052000000}"/>
    <cellStyle name="Normal 2 3 6 2" xfId="149" xr:uid="{00000000-0005-0000-0000-000053000000}"/>
    <cellStyle name="Normal 2 3 7" xfId="87" xr:uid="{00000000-0005-0000-0000-000054000000}"/>
    <cellStyle name="Normal 2 3 7 2" xfId="157" xr:uid="{00000000-0005-0000-0000-000055000000}"/>
    <cellStyle name="Normal 2 3 8" xfId="104" xr:uid="{00000000-0005-0000-0000-000056000000}"/>
    <cellStyle name="Normal 2 4" xfId="7" xr:uid="{00000000-0005-0000-0000-000057000000}"/>
    <cellStyle name="Normal 2 4 2" xfId="46" xr:uid="{00000000-0005-0000-0000-000058000000}"/>
    <cellStyle name="Normal 2 4 2 2" xfId="128" xr:uid="{00000000-0005-0000-0000-000059000000}"/>
    <cellStyle name="Normal 2 4 3" xfId="47" xr:uid="{00000000-0005-0000-0000-00005A000000}"/>
    <cellStyle name="Normal 2 4 3 2" xfId="129" xr:uid="{00000000-0005-0000-0000-00005B000000}"/>
    <cellStyle name="Normal 2 4 4" xfId="48" xr:uid="{00000000-0005-0000-0000-00005C000000}"/>
    <cellStyle name="Normal 2 4 4 2" xfId="130" xr:uid="{00000000-0005-0000-0000-00005D000000}"/>
    <cellStyle name="Normal 2 4 5" xfId="45" xr:uid="{00000000-0005-0000-0000-00005E000000}"/>
    <cellStyle name="Normal 2 4 5 2" xfId="127" xr:uid="{00000000-0005-0000-0000-00005F000000}"/>
    <cellStyle name="Normal 2 4 6" xfId="80" xr:uid="{00000000-0005-0000-0000-000060000000}"/>
    <cellStyle name="Normal 2 4 6 2" xfId="150" xr:uid="{00000000-0005-0000-0000-000061000000}"/>
    <cellStyle name="Normal 2 4 7" xfId="88" xr:uid="{00000000-0005-0000-0000-000062000000}"/>
    <cellStyle name="Normal 2 4 7 2" xfId="158" xr:uid="{00000000-0005-0000-0000-000063000000}"/>
    <cellStyle name="Normal 2 4 8" xfId="105" xr:uid="{00000000-0005-0000-0000-000064000000}"/>
    <cellStyle name="Normal 2 5" xfId="8" xr:uid="{00000000-0005-0000-0000-000065000000}"/>
    <cellStyle name="Normal 2 5 2" xfId="50" xr:uid="{00000000-0005-0000-0000-000066000000}"/>
    <cellStyle name="Normal 2 5 2 2" xfId="132" xr:uid="{00000000-0005-0000-0000-000067000000}"/>
    <cellStyle name="Normal 2 5 3" xfId="51" xr:uid="{00000000-0005-0000-0000-000068000000}"/>
    <cellStyle name="Normal 2 5 3 2" xfId="133" xr:uid="{00000000-0005-0000-0000-000069000000}"/>
    <cellStyle name="Normal 2 5 4" xfId="52" xr:uid="{00000000-0005-0000-0000-00006A000000}"/>
    <cellStyle name="Normal 2 5 4 2" xfId="134" xr:uid="{00000000-0005-0000-0000-00006B000000}"/>
    <cellStyle name="Normal 2 5 5" xfId="49" xr:uid="{00000000-0005-0000-0000-00006C000000}"/>
    <cellStyle name="Normal 2 5 5 2" xfId="131" xr:uid="{00000000-0005-0000-0000-00006D000000}"/>
    <cellStyle name="Normal 2 5 6" xfId="81" xr:uid="{00000000-0005-0000-0000-00006E000000}"/>
    <cellStyle name="Normal 2 5 6 2" xfId="151" xr:uid="{00000000-0005-0000-0000-00006F000000}"/>
    <cellStyle name="Normal 2 5 7" xfId="89" xr:uid="{00000000-0005-0000-0000-000070000000}"/>
    <cellStyle name="Normal 2 5 7 2" xfId="159" xr:uid="{00000000-0005-0000-0000-000071000000}"/>
    <cellStyle name="Normal 2 5 8" xfId="106" xr:uid="{00000000-0005-0000-0000-000072000000}"/>
    <cellStyle name="Normal 2 6" xfId="9" xr:uid="{00000000-0005-0000-0000-000073000000}"/>
    <cellStyle name="Normal 2 6 2" xfId="54" xr:uid="{00000000-0005-0000-0000-000074000000}"/>
    <cellStyle name="Normal 2 6 2 2" xfId="136" xr:uid="{00000000-0005-0000-0000-000075000000}"/>
    <cellStyle name="Normal 2 6 3" xfId="55" xr:uid="{00000000-0005-0000-0000-000076000000}"/>
    <cellStyle name="Normal 2 6 3 2" xfId="137" xr:uid="{00000000-0005-0000-0000-000077000000}"/>
    <cellStyle name="Normal 2 6 4" xfId="56" xr:uid="{00000000-0005-0000-0000-000078000000}"/>
    <cellStyle name="Normal 2 6 4 2" xfId="138" xr:uid="{00000000-0005-0000-0000-000079000000}"/>
    <cellStyle name="Normal 2 6 5" xfId="53" xr:uid="{00000000-0005-0000-0000-00007A000000}"/>
    <cellStyle name="Normal 2 6 5 2" xfId="135" xr:uid="{00000000-0005-0000-0000-00007B000000}"/>
    <cellStyle name="Normal 2 6 6" xfId="82" xr:uid="{00000000-0005-0000-0000-00007C000000}"/>
    <cellStyle name="Normal 2 6 6 2" xfId="152" xr:uid="{00000000-0005-0000-0000-00007D000000}"/>
    <cellStyle name="Normal 2 6 7" xfId="90" xr:uid="{00000000-0005-0000-0000-00007E000000}"/>
    <cellStyle name="Normal 2 6 7 2" xfId="160" xr:uid="{00000000-0005-0000-0000-00007F000000}"/>
    <cellStyle name="Normal 2 6 8" xfId="107" xr:uid="{00000000-0005-0000-0000-000080000000}"/>
    <cellStyle name="Normal 2 7" xfId="10" xr:uid="{00000000-0005-0000-0000-000081000000}"/>
    <cellStyle name="Normal 2 7 2" xfId="58" xr:uid="{00000000-0005-0000-0000-000082000000}"/>
    <cellStyle name="Normal 2 7 2 2" xfId="140" xr:uid="{00000000-0005-0000-0000-000083000000}"/>
    <cellStyle name="Normal 2 7 3" xfId="59" xr:uid="{00000000-0005-0000-0000-000084000000}"/>
    <cellStyle name="Normal 2 7 3 2" xfId="141" xr:uid="{00000000-0005-0000-0000-000085000000}"/>
    <cellStyle name="Normal 2 7 4" xfId="60" xr:uid="{00000000-0005-0000-0000-000086000000}"/>
    <cellStyle name="Normal 2 7 4 2" xfId="142" xr:uid="{00000000-0005-0000-0000-000087000000}"/>
    <cellStyle name="Normal 2 7 5" xfId="57" xr:uid="{00000000-0005-0000-0000-000088000000}"/>
    <cellStyle name="Normal 2 7 5 2" xfId="139" xr:uid="{00000000-0005-0000-0000-000089000000}"/>
    <cellStyle name="Normal 2 7 6" xfId="83" xr:uid="{00000000-0005-0000-0000-00008A000000}"/>
    <cellStyle name="Normal 2 7 6 2" xfId="153" xr:uid="{00000000-0005-0000-0000-00008B000000}"/>
    <cellStyle name="Normal 2 7 7" xfId="91" xr:uid="{00000000-0005-0000-0000-00008C000000}"/>
    <cellStyle name="Normal 2 7 7 2" xfId="161" xr:uid="{00000000-0005-0000-0000-00008D000000}"/>
    <cellStyle name="Normal 2 7 8" xfId="108" xr:uid="{00000000-0005-0000-0000-00008E000000}"/>
    <cellStyle name="Normal 2 8" xfId="61" xr:uid="{00000000-0005-0000-0000-00008F000000}"/>
    <cellStyle name="Normal 2 9" xfId="62" xr:uid="{00000000-0005-0000-0000-000090000000}"/>
    <cellStyle name="Normal 2 9 2" xfId="143" xr:uid="{00000000-0005-0000-0000-000091000000}"/>
    <cellStyle name="Normal 3" xfId="16" xr:uid="{00000000-0005-0000-0000-000092000000}"/>
    <cellStyle name="Normal 3 2" xfId="64" xr:uid="{00000000-0005-0000-0000-000093000000}"/>
    <cellStyle name="Normal 3 3" xfId="65" xr:uid="{00000000-0005-0000-0000-000094000000}"/>
    <cellStyle name="Normal 3 3 2" xfId="66" xr:uid="{00000000-0005-0000-0000-000095000000}"/>
    <cellStyle name="Normal 3 4" xfId="63" xr:uid="{00000000-0005-0000-0000-000096000000}"/>
    <cellStyle name="Normal 3 4 2" xfId="144" xr:uid="{00000000-0005-0000-0000-000097000000}"/>
    <cellStyle name="Normal 3 5" xfId="109" xr:uid="{00000000-0005-0000-0000-000098000000}"/>
    <cellStyle name="Normal 4" xfId="11" xr:uid="{00000000-0005-0000-0000-000099000000}"/>
    <cellStyle name="Normal 5" xfId="12" xr:uid="{00000000-0005-0000-0000-00009A000000}"/>
    <cellStyle name="Normal 6" xfId="13" xr:uid="{00000000-0005-0000-0000-00009B000000}"/>
    <cellStyle name="Normal 7" xfId="14" xr:uid="{00000000-0005-0000-0000-00009C000000}"/>
    <cellStyle name="Normal 8" xfId="67" xr:uid="{00000000-0005-0000-0000-00009D000000}"/>
    <cellStyle name="Normal 8 2" xfId="68" xr:uid="{00000000-0005-0000-0000-00009E000000}"/>
    <cellStyle name="Normal 9" xfId="69" xr:uid="{00000000-0005-0000-0000-00009F000000}"/>
    <cellStyle name="Percent 2" xfId="15" xr:uid="{00000000-0005-0000-0000-0000A0000000}"/>
    <cellStyle name="Percent 3" xfId="18" xr:uid="{00000000-0005-0000-0000-0000A1000000}"/>
    <cellStyle name="Percent 3 2" xfId="70" xr:uid="{00000000-0005-0000-0000-0000A2000000}"/>
    <cellStyle name="Percent 3 3" xfId="111" xr:uid="{00000000-0005-0000-0000-0000A3000000}"/>
    <cellStyle name="Percent 4" xfId="71" xr:uid="{00000000-0005-0000-0000-0000A4000000}"/>
    <cellStyle name="Percent 4 2" xfId="72" xr:uid="{00000000-0005-0000-0000-0000A5000000}"/>
    <cellStyle name="Percent 5" xfId="73" xr:uid="{00000000-0005-0000-0000-0000A6000000}"/>
    <cellStyle name="Percent 6" xfId="74" xr:uid="{00000000-0005-0000-0000-0000A7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00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6:I617"/>
  <sheetViews>
    <sheetView view="pageBreakPreview" zoomScale="60" zoomScaleNormal="100" workbookViewId="0">
      <selection activeCell="F27" sqref="F27"/>
    </sheetView>
  </sheetViews>
  <sheetFormatPr defaultColWidth="9.28515625" defaultRowHeight="12.75"/>
  <cols>
    <col min="1" max="16384" width="9.28515625" style="5"/>
  </cols>
  <sheetData>
    <row r="16" spans="1:9" ht="26.25">
      <c r="A16" s="226" t="s">
        <v>0</v>
      </c>
      <c r="B16" s="226"/>
      <c r="C16" s="226"/>
      <c r="D16" s="226"/>
      <c r="E16" s="226"/>
      <c r="F16" s="226"/>
      <c r="G16" s="226"/>
      <c r="H16" s="226"/>
      <c r="I16" s="226"/>
    </row>
    <row r="17" spans="1:9" ht="48.75" customHeight="1">
      <c r="A17" s="227" t="s">
        <v>1</v>
      </c>
      <c r="B17" s="228"/>
      <c r="C17" s="228"/>
      <c r="D17" s="228"/>
      <c r="E17" s="228"/>
      <c r="F17" s="228"/>
      <c r="G17" s="228"/>
      <c r="H17" s="228"/>
      <c r="I17" s="228"/>
    </row>
    <row r="19" spans="1:9" ht="15">
      <c r="A19" s="229" t="s">
        <v>2</v>
      </c>
      <c r="B19" s="229"/>
      <c r="C19" s="229"/>
      <c r="D19" s="229"/>
      <c r="E19" s="229"/>
      <c r="F19" s="229"/>
      <c r="G19" s="229"/>
      <c r="H19" s="229"/>
      <c r="I19" s="229"/>
    </row>
    <row r="617" ht="18" customHeight="1"/>
  </sheetData>
  <mergeCells count="3">
    <mergeCell ref="A16:I16"/>
    <mergeCell ref="A17:I17"/>
    <mergeCell ref="A19:I19"/>
  </mergeCells>
  <pageMargins left="0.25" right="0.25" top="0.75" bottom="0.75" header="0.3" footer="0.3"/>
  <pageSetup paperSize="9" scale="110" fitToHeight="0"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2:M624"/>
  <sheetViews>
    <sheetView view="pageBreakPreview" topLeftCell="A2" zoomScaleNormal="100" zoomScaleSheetLayoutView="100" workbookViewId="0">
      <selection activeCell="F25" sqref="F25"/>
    </sheetView>
  </sheetViews>
  <sheetFormatPr defaultColWidth="9.28515625" defaultRowHeight="12.75" outlineLevelCol="1"/>
  <cols>
    <col min="1" max="1" width="1.5703125" style="4" customWidth="1"/>
    <col min="2" max="2" width="9.28515625" style="4" customWidth="1"/>
    <col min="3" max="3" width="45.5703125" style="4" customWidth="1"/>
    <col min="4" max="4" width="17.7109375" style="4" customWidth="1"/>
    <col min="5" max="5" width="18.28515625" style="4" customWidth="1"/>
    <col min="6" max="6" width="20.28515625" style="4" customWidth="1" outlineLevel="1"/>
    <col min="7" max="7" width="30.28515625" style="4" customWidth="1"/>
    <col min="8" max="8" width="14.28515625" style="4" bestFit="1" customWidth="1"/>
    <col min="9" max="9" width="13.28515625" style="4" bestFit="1" customWidth="1"/>
    <col min="10" max="10" width="12.7109375" style="4" bestFit="1" customWidth="1"/>
    <col min="11" max="11" width="11" style="4" bestFit="1" customWidth="1"/>
    <col min="12" max="15" width="9.28515625" style="4"/>
    <col min="16" max="16" width="13" style="4" bestFit="1" customWidth="1"/>
    <col min="17" max="16384" width="9.28515625" style="4"/>
  </cols>
  <sheetData>
    <row r="2" spans="1:6" ht="15.75">
      <c r="A2" s="234" t="s">
        <v>3</v>
      </c>
      <c r="B2" s="234"/>
      <c r="C2" s="234"/>
      <c r="D2" s="234"/>
      <c r="E2" s="234"/>
      <c r="F2" s="234"/>
    </row>
    <row r="3" spans="1:6" ht="18.75">
      <c r="A3" s="235" t="str">
        <f>Cover!A17:I17</f>
        <v>IGMH CATH LAB INTERIOR WORK</v>
      </c>
      <c r="B3" s="235"/>
      <c r="C3" s="235"/>
      <c r="D3" s="235"/>
      <c r="E3" s="235"/>
      <c r="F3" s="235"/>
    </row>
    <row r="5" spans="1:6" ht="15" customHeight="1">
      <c r="C5" s="232" t="s">
        <v>4</v>
      </c>
      <c r="D5" s="236" t="s">
        <v>5</v>
      </c>
      <c r="E5" s="236" t="s">
        <v>6</v>
      </c>
      <c r="F5" s="230" t="s">
        <v>7</v>
      </c>
    </row>
    <row r="6" spans="1:6" s="1" customFormat="1" ht="15">
      <c r="C6" s="233"/>
      <c r="D6" s="236"/>
      <c r="E6" s="236"/>
      <c r="F6" s="231"/>
    </row>
    <row r="7" spans="1:6" s="1" customFormat="1" ht="15">
      <c r="C7" s="7" t="str">
        <f>'BOQ '!E7</f>
        <v>Bill №: 01 - PRELIMINARIES</v>
      </c>
      <c r="D7" s="224">
        <f>'BOQ '!K35</f>
        <v>0</v>
      </c>
      <c r="E7" s="224">
        <f>'BOQ '!L35</f>
        <v>0</v>
      </c>
      <c r="F7" s="224">
        <f>'BOQ '!M35</f>
        <v>0</v>
      </c>
    </row>
    <row r="8" spans="1:6" ht="24.75" customHeight="1">
      <c r="B8" s="6"/>
      <c r="C8" s="7" t="str">
        <f>'BOQ '!E36</f>
        <v>Bill №: 02 - DEMOLITION</v>
      </c>
      <c r="D8" s="3">
        <f>'BOQ '!K47</f>
        <v>0</v>
      </c>
      <c r="E8" s="3">
        <f>'BOQ '!L47</f>
        <v>0</v>
      </c>
      <c r="F8" s="3">
        <f>'BOQ '!M47</f>
        <v>0</v>
      </c>
    </row>
    <row r="9" spans="1:6" ht="24.75" customHeight="1">
      <c r="B9" s="6"/>
      <c r="C9" s="7" t="str">
        <f>'BOQ '!E48</f>
        <v>Bill №: 03 - MASONRY</v>
      </c>
      <c r="D9" s="3">
        <f>'BOQ '!K59</f>
        <v>0</v>
      </c>
      <c r="E9" s="3">
        <f>'BOQ '!L59</f>
        <v>0</v>
      </c>
      <c r="F9" s="3">
        <f>'BOQ '!M59</f>
        <v>0</v>
      </c>
    </row>
    <row r="10" spans="1:6" ht="24.75" customHeight="1">
      <c r="B10" s="6"/>
      <c r="C10" s="7" t="str">
        <f>'BOQ '!E60</f>
        <v>Bill №: 04 - PLASTERING &amp; DOOR FIXING</v>
      </c>
      <c r="D10" s="3">
        <f>'BOQ '!K73</f>
        <v>0</v>
      </c>
      <c r="E10" s="3">
        <f>'BOQ '!L73</f>
        <v>0</v>
      </c>
      <c r="F10" s="3">
        <f>'BOQ '!M73</f>
        <v>0</v>
      </c>
    </row>
    <row r="11" spans="1:6" ht="24.75" customHeight="1">
      <c r="B11" s="6"/>
      <c r="C11" s="7" t="str">
        <f>'BOQ '!E74</f>
        <v>Bill №: 05 - FURNITURES</v>
      </c>
      <c r="D11" s="3">
        <f>'BOQ '!K187</f>
        <v>0</v>
      </c>
      <c r="E11" s="3">
        <f>'BOQ '!L187</f>
        <v>0</v>
      </c>
      <c r="F11" s="3">
        <f>'BOQ '!M187</f>
        <v>0</v>
      </c>
    </row>
    <row r="12" spans="1:6" ht="24.75" customHeight="1">
      <c r="B12" s="6"/>
      <c r="C12" s="7" t="str">
        <f>'BOQ '!E188</f>
        <v>Bill №: 06 - WALL PANEL WORKS</v>
      </c>
      <c r="D12" s="3">
        <f>'BOQ '!K197</f>
        <v>0</v>
      </c>
      <c r="E12" s="3">
        <f>'BOQ '!L197</f>
        <v>0</v>
      </c>
      <c r="F12" s="3">
        <f>'BOQ '!M197</f>
        <v>0</v>
      </c>
    </row>
    <row r="13" spans="1:6" ht="24.75" customHeight="1">
      <c r="B13" s="6"/>
      <c r="C13" s="7" t="str">
        <f>'BOQ '!E198</f>
        <v>Bill №: 07 - FLOOR FINISHING</v>
      </c>
      <c r="D13" s="3">
        <f>'BOQ '!K219</f>
        <v>0</v>
      </c>
      <c r="E13" s="3">
        <f>'BOQ '!L219</f>
        <v>0</v>
      </c>
      <c r="F13" s="3">
        <f>'BOQ '!M219</f>
        <v>0</v>
      </c>
    </row>
    <row r="14" spans="1:6" ht="24.75" customHeight="1">
      <c r="B14" s="6"/>
      <c r="C14" s="7" t="str">
        <f>'BOQ '!E220</f>
        <v>Bill №: 08 - TILING WORKS</v>
      </c>
      <c r="D14" s="3">
        <f>'BOQ '!K228</f>
        <v>0</v>
      </c>
      <c r="E14" s="3">
        <f>'BOQ '!L228</f>
        <v>0</v>
      </c>
      <c r="F14" s="3">
        <f>'BOQ '!M228</f>
        <v>0</v>
      </c>
    </row>
    <row r="15" spans="1:6" ht="24.75" customHeight="1">
      <c r="B15" s="6"/>
      <c r="C15" s="7" t="str">
        <f>'BOQ '!E229</f>
        <v>Bill №: 09 - CEILING WORKS</v>
      </c>
      <c r="D15" s="3">
        <f>'BOQ '!K237</f>
        <v>0</v>
      </c>
      <c r="E15" s="3">
        <f>'BOQ '!L237</f>
        <v>0</v>
      </c>
      <c r="F15" s="3">
        <f>'BOQ '!M237</f>
        <v>0</v>
      </c>
    </row>
    <row r="16" spans="1:6" ht="24.75" customHeight="1">
      <c r="B16" s="6"/>
      <c r="C16" s="7" t="str">
        <f>'BOQ '!E238</f>
        <v>Bill №: 10 - PAINTING WORKS</v>
      </c>
      <c r="D16" s="3">
        <f>'BOQ '!K254</f>
        <v>0</v>
      </c>
      <c r="E16" s="3">
        <f>'BOQ '!L254</f>
        <v>0</v>
      </c>
      <c r="F16" s="3">
        <f>'BOQ '!M254</f>
        <v>0</v>
      </c>
    </row>
    <row r="17" spans="2:13" ht="24.75" customHeight="1">
      <c r="B17" s="6"/>
      <c r="C17" s="7" t="str">
        <f>'BOQ '!E255</f>
        <v>Bill №: 11 - ELECTRICAL WORKS</v>
      </c>
      <c r="D17" s="3">
        <f>'BOQ '!K341</f>
        <v>0</v>
      </c>
      <c r="E17" s="3">
        <f>'BOQ '!L341</f>
        <v>0</v>
      </c>
      <c r="F17" s="3">
        <f>'BOQ '!M341</f>
        <v>0</v>
      </c>
    </row>
    <row r="18" spans="2:13" ht="24.75" customHeight="1">
      <c r="B18" s="6"/>
      <c r="C18" s="7" t="str">
        <f>'BOQ '!E342</f>
        <v>Bill №: 12 - PLUMBING</v>
      </c>
      <c r="D18" s="3">
        <f>'BOQ '!K379</f>
        <v>0</v>
      </c>
      <c r="E18" s="3">
        <f>'BOQ '!L379</f>
        <v>0</v>
      </c>
      <c r="F18" s="3">
        <f>'BOQ '!M379</f>
        <v>0</v>
      </c>
    </row>
    <row r="19" spans="2:13" ht="39" customHeight="1">
      <c r="B19" s="1"/>
      <c r="C19" s="82" t="s">
        <v>8</v>
      </c>
      <c r="D19" s="2">
        <f>SUM(D7:D18)</f>
        <v>0</v>
      </c>
      <c r="E19" s="2">
        <f t="shared" ref="E19" si="0">SUM(E7:E18)</f>
        <v>0</v>
      </c>
      <c r="F19" s="2">
        <f>SUM(F7:F18)</f>
        <v>0</v>
      </c>
      <c r="G19" s="8"/>
      <c r="H19" s="9"/>
      <c r="I19" s="8"/>
      <c r="J19" s="8"/>
    </row>
    <row r="20" spans="2:13" ht="15.75">
      <c r="B20" s="1"/>
      <c r="C20" s="83" t="s">
        <v>9</v>
      </c>
      <c r="D20" s="84"/>
      <c r="E20" s="84"/>
      <c r="F20" s="2">
        <f>F19*8/100</f>
        <v>0</v>
      </c>
    </row>
    <row r="21" spans="2:13" ht="15.75">
      <c r="C21" s="82" t="s">
        <v>10</v>
      </c>
      <c r="D21" s="85"/>
      <c r="E21" s="85"/>
      <c r="F21" s="2">
        <f>F19+F20</f>
        <v>0</v>
      </c>
      <c r="M21" s="10"/>
    </row>
    <row r="23" spans="2:13">
      <c r="G23" s="8"/>
    </row>
    <row r="25" spans="2:13">
      <c r="F25" s="8"/>
    </row>
    <row r="624" ht="18" customHeight="1"/>
  </sheetData>
  <mergeCells count="6">
    <mergeCell ref="F5:F6"/>
    <mergeCell ref="C5:C6"/>
    <mergeCell ref="A2:F2"/>
    <mergeCell ref="A3:F3"/>
    <mergeCell ref="D5:D6"/>
    <mergeCell ref="E5:E6"/>
  </mergeCells>
  <pageMargins left="0.25" right="0.25" top="0.75" bottom="0.75" header="0.3" footer="0.3"/>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N379"/>
  <sheetViews>
    <sheetView tabSelected="1" view="pageBreakPreview" topLeftCell="A338" zoomScale="55" zoomScaleNormal="100" zoomScaleSheetLayoutView="55" workbookViewId="0">
      <selection activeCell="W379" sqref="W379"/>
    </sheetView>
  </sheetViews>
  <sheetFormatPr defaultColWidth="9.28515625" defaultRowHeight="12.75" outlineLevelCol="1"/>
  <cols>
    <col min="1" max="1" width="6.7109375" style="15" customWidth="1"/>
    <col min="2" max="2" width="6.28515625" style="16" customWidth="1"/>
    <col min="3" max="3" width="5" style="17" bestFit="1" customWidth="1"/>
    <col min="4" max="4" width="5.5703125" style="17" customWidth="1"/>
    <col min="5" max="5" width="45.42578125" style="18" customWidth="1"/>
    <col min="6" max="6" width="1.7109375" style="19" customWidth="1"/>
    <col min="7" max="7" width="4.5703125" style="20" customWidth="1"/>
    <col min="8" max="8" width="10.7109375" style="21" bestFit="1" customWidth="1"/>
    <col min="9" max="9" width="12.85546875" style="22" customWidth="1" outlineLevel="1"/>
    <col min="10" max="10" width="12.5703125" style="22" customWidth="1" outlineLevel="1"/>
    <col min="11" max="11" width="17.85546875" style="22" customWidth="1" outlineLevel="1"/>
    <col min="12" max="12" width="15.28515625" style="22" customWidth="1" outlineLevel="1"/>
    <col min="13" max="13" width="17.28515625" style="81" customWidth="1" outlineLevel="1"/>
    <col min="14" max="16384" width="9.28515625" style="4"/>
  </cols>
  <sheetData>
    <row r="1" spans="1:14">
      <c r="M1" s="23">
        <v>0</v>
      </c>
    </row>
    <row r="2" spans="1:14">
      <c r="A2" s="24" t="str">
        <f>'BOQ Summary'!A3:F3</f>
        <v>IGMH CATH LAB INTERIOR WORK</v>
      </c>
      <c r="B2" s="25"/>
      <c r="C2" s="26"/>
      <c r="D2" s="26"/>
      <c r="E2" s="27"/>
      <c r="F2" s="24"/>
      <c r="G2" s="28"/>
      <c r="H2" s="29"/>
      <c r="I2" s="24"/>
      <c r="J2" s="24"/>
      <c r="K2" s="24"/>
      <c r="L2" s="24"/>
      <c r="M2" s="24"/>
    </row>
    <row r="3" spans="1:14">
      <c r="A3" s="19" t="s">
        <v>11</v>
      </c>
      <c r="H3" s="30"/>
      <c r="I3" s="19"/>
      <c r="J3" s="19"/>
      <c r="K3" s="19"/>
      <c r="L3" s="19"/>
      <c r="M3" s="19"/>
    </row>
    <row r="4" spans="1:14">
      <c r="A4" s="31"/>
      <c r="E4" s="32"/>
      <c r="F4" s="33"/>
      <c r="H4" s="30"/>
      <c r="I4" s="31"/>
      <c r="J4" s="31"/>
      <c r="K4" s="31"/>
      <c r="L4" s="31"/>
      <c r="M4" s="34"/>
    </row>
    <row r="5" spans="1:14">
      <c r="A5" s="35" t="s">
        <v>0</v>
      </c>
      <c r="B5" s="36"/>
      <c r="C5" s="37"/>
      <c r="D5" s="37"/>
      <c r="E5" s="38"/>
      <c r="F5" s="35"/>
      <c r="G5" s="39"/>
      <c r="H5" s="40"/>
      <c r="I5" s="35"/>
      <c r="J5" s="35"/>
      <c r="K5" s="35"/>
      <c r="L5" s="35"/>
      <c r="M5" s="35"/>
    </row>
    <row r="6" spans="1:14" s="12" customFormat="1" ht="25.5">
      <c r="A6" s="41" t="s">
        <v>12</v>
      </c>
      <c r="B6" s="42"/>
      <c r="C6" s="43"/>
      <c r="D6" s="43"/>
      <c r="E6" s="44" t="s">
        <v>4</v>
      </c>
      <c r="F6" s="45"/>
      <c r="G6" s="46" t="s">
        <v>13</v>
      </c>
      <c r="H6" s="47" t="s">
        <v>14</v>
      </c>
      <c r="I6" s="48" t="s">
        <v>15</v>
      </c>
      <c r="J6" s="48" t="s">
        <v>16</v>
      </c>
      <c r="K6" s="48" t="s">
        <v>17</v>
      </c>
      <c r="L6" s="48" t="s">
        <v>18</v>
      </c>
      <c r="M6" s="41" t="s">
        <v>7</v>
      </c>
    </row>
    <row r="7" spans="1:14" s="13" customFormat="1">
      <c r="A7" s="49" t="s">
        <v>19</v>
      </c>
      <c r="B7" s="50"/>
      <c r="C7" s="51"/>
      <c r="D7" s="51"/>
      <c r="E7" s="52" t="s">
        <v>20</v>
      </c>
      <c r="F7" s="53"/>
      <c r="G7" s="54"/>
      <c r="H7" s="55"/>
      <c r="I7" s="56"/>
      <c r="J7" s="56"/>
      <c r="K7" s="56"/>
      <c r="L7" s="56"/>
      <c r="M7" s="57"/>
      <c r="N7" s="219"/>
    </row>
    <row r="8" spans="1:14" ht="12" customHeight="1">
      <c r="A8" s="58"/>
      <c r="E8" s="59"/>
      <c r="F8" s="60"/>
      <c r="G8" s="61"/>
      <c r="H8" s="62"/>
      <c r="I8" s="63"/>
      <c r="J8" s="63"/>
      <c r="K8" s="63"/>
      <c r="L8" s="63"/>
      <c r="M8" s="64"/>
      <c r="N8" s="220"/>
    </row>
    <row r="9" spans="1:14" ht="12" customHeight="1">
      <c r="A9" s="58"/>
      <c r="G9" s="61"/>
      <c r="H9" s="62"/>
      <c r="I9" s="63"/>
      <c r="J9" s="63"/>
      <c r="K9" s="63"/>
      <c r="L9" s="63"/>
      <c r="M9" s="64"/>
      <c r="N9" s="220"/>
    </row>
    <row r="10" spans="1:14" s="11" customFormat="1" ht="12" customHeight="1">
      <c r="A10" s="65" t="s">
        <v>21</v>
      </c>
      <c r="B10" s="66" t="s">
        <v>22</v>
      </c>
      <c r="C10" s="26"/>
      <c r="D10" s="26"/>
      <c r="E10" s="67"/>
      <c r="F10" s="24"/>
      <c r="G10" s="68"/>
      <c r="H10" s="69"/>
      <c r="I10" s="70"/>
      <c r="J10" s="70"/>
      <c r="K10" s="70"/>
      <c r="L10" s="70"/>
      <c r="M10" s="64"/>
      <c r="N10" s="221"/>
    </row>
    <row r="11" spans="1:14" ht="12" customHeight="1">
      <c r="E11" s="222" t="s">
        <v>23</v>
      </c>
      <c r="G11" s="61"/>
      <c r="H11" s="62"/>
      <c r="I11" s="63"/>
      <c r="J11" s="63"/>
      <c r="K11" s="63"/>
      <c r="L11" s="63"/>
      <c r="M11" s="64"/>
      <c r="N11" s="220"/>
    </row>
    <row r="12" spans="1:14" ht="12" customHeight="1">
      <c r="D12" s="17" t="s">
        <v>24</v>
      </c>
      <c r="E12" s="104" t="s">
        <v>25</v>
      </c>
      <c r="G12" s="61"/>
      <c r="H12" s="62"/>
      <c r="I12" s="63"/>
      <c r="J12" s="63"/>
      <c r="K12" s="63"/>
      <c r="L12" s="63"/>
      <c r="M12" s="64"/>
      <c r="N12" s="220"/>
    </row>
    <row r="13" spans="1:14" ht="12" customHeight="1">
      <c r="D13" s="17" t="s">
        <v>26</v>
      </c>
      <c r="E13" s="104" t="s">
        <v>27</v>
      </c>
      <c r="G13" s="61"/>
      <c r="H13" s="62"/>
      <c r="I13" s="63"/>
      <c r="J13" s="63"/>
      <c r="K13" s="63"/>
      <c r="L13" s="63"/>
      <c r="M13" s="64"/>
      <c r="N13" s="220"/>
    </row>
    <row r="14" spans="1:14" ht="12" customHeight="1">
      <c r="D14" s="17" t="s">
        <v>28</v>
      </c>
      <c r="E14" s="104" t="s">
        <v>29</v>
      </c>
      <c r="G14" s="61"/>
      <c r="H14" s="62"/>
      <c r="I14" s="63"/>
      <c r="J14" s="63"/>
      <c r="K14" s="63"/>
      <c r="L14" s="63"/>
      <c r="M14" s="64"/>
      <c r="N14" s="220"/>
    </row>
    <row r="15" spans="1:14" ht="12" customHeight="1">
      <c r="D15" s="17" t="s">
        <v>30</v>
      </c>
      <c r="E15" s="104" t="s">
        <v>31</v>
      </c>
      <c r="G15" s="61"/>
      <c r="H15" s="62"/>
      <c r="I15" s="63"/>
      <c r="J15" s="63"/>
      <c r="K15" s="63"/>
      <c r="L15" s="63"/>
      <c r="M15" s="64"/>
      <c r="N15" s="220"/>
    </row>
    <row r="16" spans="1:14" ht="12" customHeight="1">
      <c r="D16" s="17" t="s">
        <v>24</v>
      </c>
      <c r="E16" s="104" t="s">
        <v>32</v>
      </c>
      <c r="G16" s="61"/>
      <c r="H16" s="62"/>
      <c r="I16" s="63"/>
      <c r="J16" s="63"/>
      <c r="K16" s="63"/>
      <c r="L16" s="63"/>
      <c r="M16" s="64"/>
      <c r="N16" s="220"/>
    </row>
    <row r="17" spans="1:14" ht="12" customHeight="1">
      <c r="D17" s="17" t="s">
        <v>33</v>
      </c>
      <c r="E17" s="104" t="s">
        <v>34</v>
      </c>
      <c r="G17" s="61"/>
      <c r="H17" s="62"/>
      <c r="I17" s="63"/>
      <c r="J17" s="63"/>
      <c r="K17" s="63"/>
      <c r="L17" s="63"/>
      <c r="M17" s="64"/>
      <c r="N17" s="220"/>
    </row>
    <row r="18" spans="1:14" ht="12" customHeight="1">
      <c r="D18" s="17" t="s">
        <v>35</v>
      </c>
      <c r="E18" s="104" t="s">
        <v>36</v>
      </c>
      <c r="G18" s="61"/>
      <c r="H18" s="62"/>
      <c r="I18" s="63"/>
      <c r="J18" s="63"/>
      <c r="K18" s="63"/>
      <c r="L18" s="63"/>
      <c r="M18" s="64"/>
      <c r="N18" s="220"/>
    </row>
    <row r="19" spans="1:14" ht="12" customHeight="1">
      <c r="D19" s="17" t="s">
        <v>37</v>
      </c>
      <c r="E19" s="104" t="s">
        <v>38</v>
      </c>
      <c r="G19" s="61"/>
      <c r="H19" s="62"/>
      <c r="I19" s="63"/>
      <c r="J19" s="63"/>
      <c r="K19" s="63"/>
      <c r="L19" s="63"/>
      <c r="M19" s="64"/>
      <c r="N19" s="220"/>
    </row>
    <row r="20" spans="1:14" ht="12" customHeight="1">
      <c r="D20" s="17" t="s">
        <v>39</v>
      </c>
      <c r="E20" s="104" t="s">
        <v>40</v>
      </c>
      <c r="G20" s="61"/>
      <c r="H20" s="62"/>
      <c r="I20" s="63"/>
      <c r="J20" s="63"/>
      <c r="K20" s="63"/>
      <c r="L20" s="63"/>
      <c r="M20" s="64"/>
      <c r="N20" s="220"/>
    </row>
    <row r="21" spans="1:14" ht="12" customHeight="1">
      <c r="D21" s="17" t="s">
        <v>41</v>
      </c>
      <c r="E21" s="104" t="s">
        <v>42</v>
      </c>
      <c r="G21" s="61"/>
      <c r="H21" s="62"/>
      <c r="I21" s="63"/>
      <c r="J21" s="63"/>
      <c r="K21" s="63"/>
      <c r="L21" s="63"/>
      <c r="M21" s="64"/>
      <c r="N21" s="220"/>
    </row>
    <row r="22" spans="1:14" ht="12" customHeight="1">
      <c r="E22" s="104"/>
      <c r="G22" s="61"/>
      <c r="H22" s="62"/>
      <c r="I22" s="63"/>
      <c r="J22" s="63"/>
      <c r="K22" s="63"/>
      <c r="L22" s="63"/>
      <c r="M22" s="64"/>
      <c r="N22" s="220"/>
    </row>
    <row r="23" spans="1:14" ht="12" customHeight="1">
      <c r="G23" s="61"/>
      <c r="H23" s="62"/>
      <c r="I23" s="63"/>
      <c r="J23" s="63"/>
      <c r="K23" s="63"/>
      <c r="L23" s="63"/>
      <c r="M23" s="64"/>
      <c r="N23" s="220"/>
    </row>
    <row r="24" spans="1:14" s="11" customFormat="1" ht="12" customHeight="1">
      <c r="A24" s="65" t="s">
        <v>43</v>
      </c>
      <c r="B24" s="66" t="s">
        <v>44</v>
      </c>
      <c r="C24" s="26"/>
      <c r="D24" s="26"/>
      <c r="E24" s="67"/>
      <c r="F24" s="24"/>
      <c r="G24" s="68"/>
      <c r="H24" s="69"/>
      <c r="I24" s="70"/>
      <c r="J24" s="70"/>
      <c r="K24" s="70"/>
      <c r="L24" s="70"/>
      <c r="M24" s="64"/>
      <c r="N24" s="221"/>
    </row>
    <row r="25" spans="1:14" s="13" customFormat="1" ht="52.5" customHeight="1">
      <c r="A25" s="15"/>
      <c r="B25" s="71"/>
      <c r="C25" s="17"/>
      <c r="D25" s="17"/>
      <c r="E25" s="72" t="s">
        <v>45</v>
      </c>
      <c r="F25" s="73"/>
      <c r="G25" s="61" t="s">
        <v>46</v>
      </c>
      <c r="H25" s="62">
        <v>1</v>
      </c>
      <c r="I25" s="63"/>
      <c r="J25" s="63"/>
      <c r="K25" s="63">
        <f>H25*I25</f>
        <v>0</v>
      </c>
      <c r="L25" s="63">
        <f>H25*J25</f>
        <v>0</v>
      </c>
      <c r="M25" s="74">
        <f>K25+L25</f>
        <v>0</v>
      </c>
      <c r="N25" s="219"/>
    </row>
    <row r="26" spans="1:14" ht="12" customHeight="1">
      <c r="G26" s="61"/>
      <c r="H26" s="62"/>
      <c r="I26" s="63"/>
      <c r="J26" s="63"/>
      <c r="K26" s="63"/>
      <c r="L26" s="63"/>
      <c r="M26" s="74"/>
      <c r="N26" s="220"/>
    </row>
    <row r="27" spans="1:14" ht="12" customHeight="1">
      <c r="G27" s="61"/>
      <c r="H27" s="62"/>
      <c r="I27" s="63"/>
      <c r="J27" s="63"/>
      <c r="K27" s="63"/>
      <c r="L27" s="63"/>
      <c r="M27" s="74"/>
      <c r="N27" s="220"/>
    </row>
    <row r="28" spans="1:14" s="11" customFormat="1" ht="12" customHeight="1">
      <c r="A28" s="65" t="s">
        <v>47</v>
      </c>
      <c r="B28" s="66" t="s">
        <v>48</v>
      </c>
      <c r="C28" s="26"/>
      <c r="D28" s="26"/>
      <c r="E28" s="67"/>
      <c r="F28" s="24"/>
      <c r="G28" s="68"/>
      <c r="H28" s="69"/>
      <c r="I28" s="70"/>
      <c r="J28" s="70"/>
      <c r="K28" s="70"/>
      <c r="L28" s="70"/>
      <c r="M28" s="74"/>
      <c r="N28" s="221"/>
    </row>
    <row r="29" spans="1:14" ht="12" customHeight="1">
      <c r="A29" s="58"/>
      <c r="E29" s="18" t="s">
        <v>49</v>
      </c>
      <c r="G29" s="61" t="s">
        <v>50</v>
      </c>
      <c r="H29" s="62">
        <v>1</v>
      </c>
      <c r="I29" s="63"/>
      <c r="J29" s="63"/>
      <c r="K29" s="63">
        <f>H29*I29</f>
        <v>0</v>
      </c>
      <c r="L29" s="63">
        <f>H29*J29</f>
        <v>0</v>
      </c>
      <c r="M29" s="74">
        <f>K29+L29</f>
        <v>0</v>
      </c>
      <c r="N29" s="220"/>
    </row>
    <row r="30" spans="1:14" ht="12" customHeight="1">
      <c r="A30" s="58"/>
      <c r="G30" s="61"/>
      <c r="H30" s="62"/>
      <c r="I30" s="63"/>
      <c r="J30" s="63"/>
      <c r="K30" s="63"/>
      <c r="L30" s="63"/>
      <c r="M30" s="74"/>
      <c r="N30" s="220"/>
    </row>
    <row r="31" spans="1:14" ht="12" customHeight="1">
      <c r="A31" s="58"/>
      <c r="G31" s="61"/>
      <c r="H31" s="62"/>
      <c r="I31" s="63"/>
      <c r="J31" s="63"/>
      <c r="K31" s="63"/>
      <c r="L31" s="63"/>
      <c r="M31" s="74"/>
      <c r="N31" s="220"/>
    </row>
    <row r="32" spans="1:14" s="11" customFormat="1" ht="12" customHeight="1">
      <c r="A32" s="65" t="s">
        <v>51</v>
      </c>
      <c r="B32" s="66" t="s">
        <v>52</v>
      </c>
      <c r="C32" s="26"/>
      <c r="D32" s="26"/>
      <c r="E32" s="67"/>
      <c r="F32" s="24"/>
      <c r="G32" s="68"/>
      <c r="H32" s="69"/>
      <c r="I32" s="70"/>
      <c r="J32" s="70"/>
      <c r="K32" s="70"/>
      <c r="L32" s="70"/>
      <c r="M32" s="74"/>
      <c r="N32" s="221"/>
    </row>
    <row r="33" spans="1:14" ht="12" customHeight="1">
      <c r="A33" s="58"/>
      <c r="E33" s="18" t="s">
        <v>53</v>
      </c>
      <c r="G33" s="61" t="s">
        <v>46</v>
      </c>
      <c r="H33" s="62">
        <v>1</v>
      </c>
      <c r="I33" s="63"/>
      <c r="J33" s="63"/>
      <c r="K33" s="63">
        <f>H33*I33</f>
        <v>0</v>
      </c>
      <c r="L33" s="63">
        <f>H33*J33</f>
        <v>0</v>
      </c>
      <c r="M33" s="74">
        <f>K33+L33</f>
        <v>0</v>
      </c>
      <c r="N33" s="220"/>
    </row>
    <row r="34" spans="1:14" ht="12" customHeight="1">
      <c r="A34" s="58"/>
      <c r="G34" s="61"/>
      <c r="H34" s="62"/>
      <c r="I34" s="63"/>
      <c r="J34" s="63"/>
      <c r="K34" s="63"/>
      <c r="L34" s="63"/>
      <c r="M34" s="74"/>
      <c r="N34" s="220"/>
    </row>
    <row r="35" spans="1:14" s="14" customFormat="1">
      <c r="A35" s="49"/>
      <c r="B35" s="75" t="s">
        <v>54</v>
      </c>
      <c r="C35" s="51"/>
      <c r="D35" s="51"/>
      <c r="E35" s="52"/>
      <c r="F35" s="76"/>
      <c r="G35" s="77"/>
      <c r="H35" s="78"/>
      <c r="I35" s="79"/>
      <c r="J35" s="79"/>
      <c r="K35" s="80">
        <f t="shared" ref="K35:L35" si="0">SUBTOTAL(9,K24:K33)</f>
        <v>0</v>
      </c>
      <c r="L35" s="80">
        <f t="shared" si="0"/>
        <v>0</v>
      </c>
      <c r="M35" s="80">
        <f>SUBTOTAL(9,M24:M33)</f>
        <v>0</v>
      </c>
      <c r="N35" s="223"/>
    </row>
    <row r="36" spans="1:14" s="13" customFormat="1">
      <c r="A36" s="49"/>
      <c r="B36" s="50"/>
      <c r="C36" s="51"/>
      <c r="D36" s="51"/>
      <c r="E36" s="52" t="s">
        <v>55</v>
      </c>
      <c r="F36" s="53"/>
      <c r="G36" s="54"/>
      <c r="H36" s="55"/>
      <c r="I36" s="56"/>
      <c r="J36" s="56"/>
      <c r="K36" s="56"/>
      <c r="L36" s="56"/>
      <c r="M36" s="57"/>
    </row>
    <row r="37" spans="1:14" s="135" customFormat="1" ht="12" customHeight="1">
      <c r="A37" s="126"/>
      <c r="B37" s="127"/>
      <c r="C37" s="128"/>
      <c r="D37" s="128"/>
      <c r="E37" s="129"/>
      <c r="F37" s="130"/>
      <c r="G37" s="131"/>
      <c r="H37" s="132"/>
      <c r="I37" s="133"/>
      <c r="J37" s="133"/>
      <c r="K37" s="133"/>
      <c r="L37" s="133"/>
      <c r="M37" s="134"/>
    </row>
    <row r="38" spans="1:14" s="145" customFormat="1" ht="12" customHeight="1">
      <c r="A38" s="136"/>
      <c r="B38" s="137" t="s">
        <v>56</v>
      </c>
      <c r="C38" s="138"/>
      <c r="D38" s="138"/>
      <c r="E38" s="139"/>
      <c r="F38" s="140"/>
      <c r="G38" s="141"/>
      <c r="H38" s="142"/>
      <c r="I38" s="143"/>
      <c r="J38" s="143"/>
      <c r="K38" s="143"/>
      <c r="L38" s="143"/>
      <c r="M38" s="144"/>
    </row>
    <row r="39" spans="1:14" s="154" customFormat="1" ht="140.25" customHeight="1">
      <c r="A39" s="146"/>
      <c r="B39" s="147"/>
      <c r="C39" s="148"/>
      <c r="D39" s="149" t="s">
        <v>57</v>
      </c>
      <c r="E39" s="72" t="s">
        <v>58</v>
      </c>
      <c r="F39" s="150"/>
      <c r="G39" s="151"/>
      <c r="H39" s="152"/>
      <c r="I39" s="153"/>
      <c r="J39" s="153"/>
      <c r="K39" s="153"/>
      <c r="L39" s="153"/>
      <c r="M39" s="144"/>
    </row>
    <row r="40" spans="1:14" s="154" customFormat="1" ht="9" customHeight="1">
      <c r="A40" s="146"/>
      <c r="B40" s="155"/>
      <c r="C40" s="148"/>
      <c r="D40" s="148"/>
      <c r="E40" s="156"/>
      <c r="F40" s="157"/>
      <c r="G40" s="151"/>
      <c r="H40" s="152"/>
      <c r="I40" s="153"/>
      <c r="J40" s="153"/>
      <c r="K40" s="153"/>
      <c r="L40" s="153"/>
      <c r="M40" s="144"/>
    </row>
    <row r="41" spans="1:14" s="145" customFormat="1" ht="12" customHeight="1">
      <c r="A41" s="136"/>
      <c r="B41" s="137" t="s">
        <v>59</v>
      </c>
      <c r="C41" s="138"/>
      <c r="D41" s="138"/>
      <c r="E41" s="139"/>
      <c r="F41" s="140"/>
      <c r="G41" s="141"/>
      <c r="H41" s="142"/>
      <c r="I41" s="143"/>
      <c r="J41" s="143"/>
      <c r="K41" s="143"/>
      <c r="L41" s="143"/>
      <c r="M41" s="144"/>
    </row>
    <row r="42" spans="1:14" s="166" customFormat="1">
      <c r="A42" s="158"/>
      <c r="B42" s="159"/>
      <c r="C42" s="160"/>
      <c r="D42" s="160"/>
      <c r="E42" s="161"/>
      <c r="F42" s="162"/>
      <c r="G42" s="163"/>
      <c r="H42" s="164"/>
      <c r="I42" s="165"/>
      <c r="J42" s="165"/>
      <c r="K42" s="165"/>
      <c r="L42" s="165"/>
      <c r="M42" s="88"/>
    </row>
    <row r="43" spans="1:14" s="166" customFormat="1" ht="15">
      <c r="A43" s="58" t="s">
        <v>60</v>
      </c>
      <c r="B43" s="159"/>
      <c r="C43" s="160"/>
      <c r="D43" s="167"/>
      <c r="E43" s="168" t="s">
        <v>61</v>
      </c>
      <c r="G43" s="169" t="s">
        <v>62</v>
      </c>
      <c r="H43" s="164">
        <v>156</v>
      </c>
      <c r="I43" s="170"/>
      <c r="J43" s="170"/>
      <c r="K43" s="63">
        <f t="shared" ref="K43:K45" si="1">H43*I43</f>
        <v>0</v>
      </c>
      <c r="L43" s="63">
        <f t="shared" ref="L43:L45" si="2">H43*J43</f>
        <v>0</v>
      </c>
      <c r="M43" s="88">
        <f t="shared" ref="M43:M45" si="3">H43*I43+H43*J43</f>
        <v>0</v>
      </c>
    </row>
    <row r="44" spans="1:14" s="13" customFormat="1">
      <c r="A44" s="58" t="s">
        <v>63</v>
      </c>
      <c r="B44" s="171"/>
      <c r="C44" s="17"/>
      <c r="D44" s="91"/>
      <c r="E44" s="168" t="s">
        <v>64</v>
      </c>
      <c r="G44" s="169" t="s">
        <v>50</v>
      </c>
      <c r="H44" s="164">
        <v>11</v>
      </c>
      <c r="I44" s="170"/>
      <c r="J44" s="170"/>
      <c r="K44" s="63">
        <f t="shared" si="1"/>
        <v>0</v>
      </c>
      <c r="L44" s="63">
        <f t="shared" si="2"/>
        <v>0</v>
      </c>
      <c r="M44" s="88">
        <f t="shared" si="3"/>
        <v>0</v>
      </c>
    </row>
    <row r="45" spans="1:14" s="13" customFormat="1" ht="15">
      <c r="A45" s="58" t="s">
        <v>65</v>
      </c>
      <c r="B45" s="171"/>
      <c r="C45" s="17"/>
      <c r="D45" s="91"/>
      <c r="E45" s="168" t="s">
        <v>66</v>
      </c>
      <c r="G45" s="169" t="s">
        <v>67</v>
      </c>
      <c r="H45" s="164">
        <v>566</v>
      </c>
      <c r="I45" s="170"/>
      <c r="J45" s="170"/>
      <c r="K45" s="63">
        <f t="shared" si="1"/>
        <v>0</v>
      </c>
      <c r="L45" s="63">
        <f t="shared" si="2"/>
        <v>0</v>
      </c>
      <c r="M45" s="88">
        <f t="shared" si="3"/>
        <v>0</v>
      </c>
    </row>
    <row r="46" spans="1:14" s="13" customFormat="1">
      <c r="A46" s="58"/>
      <c r="B46" s="171"/>
      <c r="C46" s="17"/>
      <c r="D46" s="91"/>
      <c r="E46" s="168"/>
      <c r="G46" s="169"/>
      <c r="H46" s="164"/>
      <c r="I46" s="170"/>
      <c r="J46" s="170"/>
      <c r="K46" s="63"/>
      <c r="L46" s="63"/>
      <c r="M46" s="88"/>
    </row>
    <row r="47" spans="1:14" s="13" customFormat="1">
      <c r="A47" s="49"/>
      <c r="B47" s="50"/>
      <c r="C47" s="51"/>
      <c r="D47" s="51"/>
      <c r="E47" s="52" t="s">
        <v>68</v>
      </c>
      <c r="F47" s="53"/>
      <c r="G47" s="54"/>
      <c r="H47" s="55"/>
      <c r="I47" s="56"/>
      <c r="J47" s="56"/>
      <c r="K47" s="80">
        <f>SUBTOTAL(9,K43:K46)</f>
        <v>0</v>
      </c>
      <c r="L47" s="80">
        <f>SUBTOTAL(9,L43:L46)</f>
        <v>0</v>
      </c>
      <c r="M47" s="80">
        <f>SUBTOTAL(9,M43:M46)</f>
        <v>0</v>
      </c>
    </row>
    <row r="48" spans="1:14" s="13" customFormat="1">
      <c r="A48" s="49" t="s">
        <v>69</v>
      </c>
      <c r="B48" s="50"/>
      <c r="C48" s="51"/>
      <c r="D48" s="51"/>
      <c r="E48" s="52" t="s">
        <v>70</v>
      </c>
      <c r="F48" s="53"/>
      <c r="G48" s="54"/>
      <c r="H48" s="55"/>
      <c r="I48" s="56"/>
      <c r="J48" s="56"/>
      <c r="K48" s="56"/>
      <c r="L48" s="56"/>
      <c r="M48" s="57"/>
    </row>
    <row r="49" spans="1:13" s="135" customFormat="1" ht="12" customHeight="1">
      <c r="A49" s="126"/>
      <c r="B49" s="127"/>
      <c r="C49" s="128"/>
      <c r="D49" s="128"/>
      <c r="E49" s="129"/>
      <c r="F49" s="130"/>
      <c r="G49" s="131"/>
      <c r="H49" s="132"/>
      <c r="I49" s="133"/>
      <c r="J49" s="133"/>
      <c r="K49" s="133"/>
      <c r="L49" s="133"/>
      <c r="M49" s="134"/>
    </row>
    <row r="50" spans="1:13" s="145" customFormat="1" ht="12" customHeight="1">
      <c r="A50" s="136"/>
      <c r="B50" s="137" t="s">
        <v>56</v>
      </c>
      <c r="C50" s="138"/>
      <c r="D50" s="138"/>
      <c r="E50" s="139"/>
      <c r="F50" s="140"/>
      <c r="G50" s="141"/>
      <c r="H50" s="142"/>
      <c r="I50" s="143"/>
      <c r="J50" s="143"/>
      <c r="K50" s="143"/>
      <c r="L50" s="143"/>
      <c r="M50" s="144"/>
    </row>
    <row r="51" spans="1:13" s="154" customFormat="1" ht="155.25" customHeight="1">
      <c r="A51" s="146"/>
      <c r="B51" s="147"/>
      <c r="C51" s="148"/>
      <c r="D51" s="149" t="s">
        <v>57</v>
      </c>
      <c r="E51" s="72" t="s">
        <v>71</v>
      </c>
      <c r="F51" s="150"/>
      <c r="G51" s="151"/>
      <c r="H51" s="152"/>
      <c r="I51" s="153"/>
      <c r="J51" s="153"/>
      <c r="K51" s="153"/>
      <c r="L51" s="153"/>
      <c r="M51" s="144"/>
    </row>
    <row r="52" spans="1:13" s="154" customFormat="1" ht="9" customHeight="1">
      <c r="A52" s="146"/>
      <c r="B52" s="155"/>
      <c r="C52" s="148"/>
      <c r="D52" s="148"/>
      <c r="E52" s="156"/>
      <c r="F52" s="157"/>
      <c r="G52" s="151"/>
      <c r="H52" s="152"/>
      <c r="I52" s="153"/>
      <c r="J52" s="153"/>
      <c r="K52" s="153"/>
      <c r="L52" s="153"/>
      <c r="M52" s="144"/>
    </row>
    <row r="53" spans="1:13" s="145" customFormat="1" ht="12" customHeight="1">
      <c r="A53" s="136" t="s">
        <v>72</v>
      </c>
      <c r="B53" s="137" t="s">
        <v>73</v>
      </c>
      <c r="C53" s="138"/>
      <c r="D53" s="138"/>
      <c r="E53" s="139"/>
      <c r="F53" s="140"/>
      <c r="G53" s="141"/>
      <c r="H53" s="142"/>
      <c r="I53" s="143"/>
      <c r="J53" s="143"/>
      <c r="K53" s="143"/>
      <c r="L53" s="143"/>
      <c r="M53" s="144"/>
    </row>
    <row r="54" spans="1:13" s="166" customFormat="1">
      <c r="A54" s="158"/>
      <c r="B54" s="159"/>
      <c r="C54" s="160"/>
      <c r="D54" s="160"/>
      <c r="E54" s="161"/>
      <c r="F54" s="162"/>
      <c r="G54" s="163"/>
      <c r="H54" s="164"/>
      <c r="I54" s="165"/>
      <c r="J54" s="165"/>
      <c r="K54" s="165"/>
      <c r="L54" s="165"/>
      <c r="M54" s="88"/>
    </row>
    <row r="55" spans="1:13" s="181" customFormat="1" ht="41.65" customHeight="1">
      <c r="A55" s="172"/>
      <c r="B55" s="173"/>
      <c r="C55" s="174"/>
      <c r="D55" s="175"/>
      <c r="E55" s="176" t="s">
        <v>74</v>
      </c>
      <c r="F55" s="177"/>
      <c r="G55" s="178"/>
      <c r="H55" s="179"/>
      <c r="I55" s="180"/>
      <c r="J55" s="180"/>
      <c r="K55" s="63"/>
      <c r="L55" s="63"/>
      <c r="M55" s="88"/>
    </row>
    <row r="56" spans="1:13" s="187" customFormat="1">
      <c r="A56" s="158"/>
      <c r="B56" s="182"/>
      <c r="C56" s="160"/>
      <c r="D56" s="183">
        <v>100</v>
      </c>
      <c r="E56" s="184" t="s">
        <v>75</v>
      </c>
      <c r="F56" s="185"/>
      <c r="G56" s="186"/>
      <c r="H56" s="164"/>
      <c r="I56" s="165"/>
      <c r="J56" s="165"/>
      <c r="K56" s="63"/>
      <c r="L56" s="63"/>
      <c r="M56" s="88"/>
    </row>
    <row r="57" spans="1:13" s="166" customFormat="1" ht="15">
      <c r="A57" s="58" t="s">
        <v>76</v>
      </c>
      <c r="B57" s="159"/>
      <c r="C57" s="160"/>
      <c r="D57" s="167"/>
      <c r="E57" s="161" t="s">
        <v>77</v>
      </c>
      <c r="G57" s="169" t="s">
        <v>62</v>
      </c>
      <c r="H57" s="164">
        <v>50</v>
      </c>
      <c r="I57" s="170"/>
      <c r="J57" s="170"/>
      <c r="K57" s="63">
        <f t="shared" ref="K57" si="4">H57*I57</f>
        <v>0</v>
      </c>
      <c r="L57" s="63">
        <f t="shared" ref="L57" si="5">H57*J57</f>
        <v>0</v>
      </c>
      <c r="M57" s="88">
        <f t="shared" ref="M57" si="6">H57*I57+H57*J57</f>
        <v>0</v>
      </c>
    </row>
    <row r="58" spans="1:13" s="13" customFormat="1">
      <c r="A58" s="58"/>
      <c r="B58" s="171"/>
      <c r="C58" s="17"/>
      <c r="D58" s="91"/>
      <c r="E58" s="168"/>
      <c r="G58" s="169"/>
      <c r="H58" s="164"/>
      <c r="I58" s="170"/>
      <c r="J58" s="170"/>
      <c r="K58" s="63"/>
      <c r="L58" s="63"/>
      <c r="M58" s="88"/>
    </row>
    <row r="59" spans="1:13" s="13" customFormat="1">
      <c r="A59" s="49"/>
      <c r="B59" s="50"/>
      <c r="C59" s="51"/>
      <c r="D59" s="51"/>
      <c r="E59" s="52" t="s">
        <v>78</v>
      </c>
      <c r="F59" s="53"/>
      <c r="G59" s="54"/>
      <c r="H59" s="55"/>
      <c r="I59" s="56"/>
      <c r="J59" s="56"/>
      <c r="K59" s="80">
        <f>SUBTOTAL(9,K55:K58)</f>
        <v>0</v>
      </c>
      <c r="L59" s="80">
        <f>SUBTOTAL(9,L55:L58)</f>
        <v>0</v>
      </c>
      <c r="M59" s="80">
        <f>SUBTOTAL(9,M55:M58)</f>
        <v>0</v>
      </c>
    </row>
    <row r="60" spans="1:13" s="13" customFormat="1">
      <c r="A60" s="49"/>
      <c r="B60" s="50"/>
      <c r="C60" s="51"/>
      <c r="D60" s="51"/>
      <c r="E60" s="52" t="s">
        <v>79</v>
      </c>
      <c r="F60" s="53"/>
      <c r="G60" s="54"/>
      <c r="H60" s="55"/>
      <c r="I60" s="56"/>
      <c r="J60" s="56"/>
      <c r="K60" s="56"/>
      <c r="L60" s="56"/>
      <c r="M60" s="57"/>
    </row>
    <row r="61" spans="1:13" s="135" customFormat="1" ht="12" customHeight="1">
      <c r="A61" s="126"/>
      <c r="B61" s="127"/>
      <c r="C61" s="128"/>
      <c r="D61" s="128"/>
      <c r="E61" s="129"/>
      <c r="F61" s="130"/>
      <c r="G61" s="131"/>
      <c r="H61" s="132"/>
      <c r="I61" s="133"/>
      <c r="J61" s="133"/>
      <c r="K61" s="133"/>
      <c r="L61" s="133"/>
      <c r="M61" s="134"/>
    </row>
    <row r="62" spans="1:13" s="145" customFormat="1" ht="12" customHeight="1">
      <c r="A62" s="136"/>
      <c r="B62" s="137" t="s">
        <v>56</v>
      </c>
      <c r="C62" s="138"/>
      <c r="D62" s="138"/>
      <c r="E62" s="139"/>
      <c r="F62" s="140"/>
      <c r="G62" s="141"/>
      <c r="H62" s="142"/>
      <c r="I62" s="143"/>
      <c r="J62" s="143"/>
      <c r="K62" s="143"/>
      <c r="L62" s="143"/>
      <c r="M62" s="144"/>
    </row>
    <row r="63" spans="1:13" s="154" customFormat="1" ht="150.75" customHeight="1">
      <c r="A63" s="146"/>
      <c r="B63" s="147"/>
      <c r="C63" s="148"/>
      <c r="D63" s="149" t="s">
        <v>57</v>
      </c>
      <c r="E63" s="72" t="s">
        <v>71</v>
      </c>
      <c r="F63" s="150"/>
      <c r="G63" s="151"/>
      <c r="H63" s="152"/>
      <c r="I63" s="153"/>
      <c r="J63" s="153"/>
      <c r="K63" s="153"/>
      <c r="L63" s="153"/>
      <c r="M63" s="144"/>
    </row>
    <row r="64" spans="1:13" s="154" customFormat="1" ht="9" customHeight="1">
      <c r="A64" s="146"/>
      <c r="B64" s="155"/>
      <c r="C64" s="148"/>
      <c r="D64" s="148"/>
      <c r="E64" s="156"/>
      <c r="F64" s="157"/>
      <c r="G64" s="151"/>
      <c r="H64" s="152"/>
      <c r="I64" s="153"/>
      <c r="J64" s="153"/>
      <c r="K64" s="153"/>
      <c r="L64" s="153"/>
      <c r="M64" s="144"/>
    </row>
    <row r="65" spans="1:13" s="145" customFormat="1" ht="12" customHeight="1">
      <c r="A65" s="136" t="s">
        <v>80</v>
      </c>
      <c r="B65" s="137" t="s">
        <v>81</v>
      </c>
      <c r="C65" s="138"/>
      <c r="D65" s="138"/>
      <c r="E65" s="139"/>
      <c r="F65" s="140"/>
      <c r="G65" s="141"/>
      <c r="H65" s="142"/>
      <c r="I65" s="143"/>
      <c r="J65" s="143"/>
      <c r="K65" s="143"/>
      <c r="L65" s="143"/>
      <c r="M65" s="144"/>
    </row>
    <row r="66" spans="1:13" s="187" customFormat="1" ht="15.75" customHeight="1">
      <c r="A66" s="158"/>
      <c r="B66" s="159"/>
      <c r="C66" s="160"/>
      <c r="D66" s="188"/>
      <c r="E66" s="161"/>
      <c r="F66" s="162"/>
      <c r="G66" s="163"/>
      <c r="H66" s="164"/>
      <c r="I66" s="165"/>
      <c r="J66" s="165"/>
      <c r="K66" s="63"/>
      <c r="L66" s="63"/>
      <c r="M66" s="88"/>
    </row>
    <row r="67" spans="1:13" s="187" customFormat="1" ht="15.75" customHeight="1">
      <c r="A67" s="158"/>
      <c r="B67" s="182"/>
      <c r="C67" s="160"/>
      <c r="D67" s="149">
        <v>16</v>
      </c>
      <c r="E67" s="189" t="s">
        <v>82</v>
      </c>
      <c r="F67" s="190"/>
      <c r="G67" s="163"/>
      <c r="H67" s="164"/>
      <c r="I67" s="165"/>
      <c r="J67" s="165"/>
      <c r="K67" s="63"/>
      <c r="L67" s="63"/>
      <c r="M67" s="88"/>
    </row>
    <row r="68" spans="1:13" s="166" customFormat="1" ht="15">
      <c r="A68" s="158" t="s">
        <v>83</v>
      </c>
      <c r="B68" s="159"/>
      <c r="C68" s="160"/>
      <c r="D68" s="160"/>
      <c r="E68" s="161" t="s">
        <v>77</v>
      </c>
      <c r="F68" s="162"/>
      <c r="G68" s="163" t="s">
        <v>84</v>
      </c>
      <c r="H68" s="164">
        <v>100</v>
      </c>
      <c r="I68" s="165"/>
      <c r="J68" s="165"/>
      <c r="K68" s="63">
        <f t="shared" ref="K68" si="7">H68*I68</f>
        <v>0</v>
      </c>
      <c r="L68" s="63">
        <f t="shared" ref="L68" si="8">H68*J68</f>
        <v>0</v>
      </c>
      <c r="M68" s="88">
        <f t="shared" ref="M68" si="9">H68*I68+H68*J68</f>
        <v>0</v>
      </c>
    </row>
    <row r="69" spans="1:13" s="145" customFormat="1" ht="12" customHeight="1">
      <c r="A69" s="136" t="s">
        <v>80</v>
      </c>
      <c r="B69" s="137" t="s">
        <v>85</v>
      </c>
      <c r="C69" s="138"/>
      <c r="D69" s="138"/>
      <c r="E69" s="139"/>
      <c r="F69" s="140"/>
      <c r="G69" s="141"/>
      <c r="H69" s="142"/>
      <c r="I69" s="143"/>
      <c r="J69" s="143"/>
      <c r="K69" s="143"/>
      <c r="L69" s="143"/>
      <c r="M69" s="144"/>
    </row>
    <row r="70" spans="1:13" s="187" customFormat="1" ht="15.75" customHeight="1">
      <c r="A70" s="158"/>
      <c r="B70" s="159"/>
      <c r="C70" s="160"/>
      <c r="D70" s="188"/>
      <c r="E70" s="161"/>
      <c r="F70" s="162"/>
      <c r="G70" s="163"/>
      <c r="H70" s="164"/>
      <c r="I70" s="165"/>
      <c r="J70" s="165"/>
      <c r="K70" s="63"/>
      <c r="L70" s="63"/>
      <c r="M70" s="88"/>
    </row>
    <row r="71" spans="1:13" s="166" customFormat="1">
      <c r="A71" s="158" t="s">
        <v>83</v>
      </c>
      <c r="B71" s="159"/>
      <c r="C71" s="160"/>
      <c r="D71" s="160"/>
      <c r="E71" s="161" t="s">
        <v>77</v>
      </c>
      <c r="F71" s="162"/>
      <c r="G71" s="169" t="s">
        <v>50</v>
      </c>
      <c r="H71" s="164">
        <v>8</v>
      </c>
      <c r="I71" s="165"/>
      <c r="J71" s="165"/>
      <c r="K71" s="63">
        <f t="shared" ref="K71" si="10">H71*I71</f>
        <v>0</v>
      </c>
      <c r="L71" s="63">
        <f t="shared" ref="L71" si="11">H71*J71</f>
        <v>0</v>
      </c>
      <c r="M71" s="88">
        <f t="shared" ref="M71" si="12">H71*I71+H71*J71</f>
        <v>0</v>
      </c>
    </row>
    <row r="72" spans="1:13" s="166" customFormat="1">
      <c r="A72" s="158"/>
      <c r="B72" s="159"/>
      <c r="C72" s="160"/>
      <c r="D72" s="160"/>
      <c r="E72" s="161"/>
      <c r="F72" s="162"/>
      <c r="G72" s="163"/>
      <c r="H72" s="164"/>
      <c r="I72" s="165"/>
      <c r="J72" s="165"/>
      <c r="K72" s="63"/>
      <c r="L72" s="63"/>
      <c r="M72" s="88"/>
    </row>
    <row r="73" spans="1:13" s="13" customFormat="1">
      <c r="A73" s="49"/>
      <c r="B73" s="50"/>
      <c r="C73" s="51"/>
      <c r="D73" s="51"/>
      <c r="E73" s="52" t="s">
        <v>86</v>
      </c>
      <c r="F73" s="53"/>
      <c r="G73" s="54"/>
      <c r="H73" s="55"/>
      <c r="I73" s="56"/>
      <c r="J73" s="56"/>
      <c r="K73" s="80">
        <f t="shared" ref="K73:L73" si="13">SUBTOTAL(9,K67:K72)</f>
        <v>0</v>
      </c>
      <c r="L73" s="80">
        <f t="shared" si="13"/>
        <v>0</v>
      </c>
      <c r="M73" s="80">
        <f>SUBTOTAL(9,M67:M72)</f>
        <v>0</v>
      </c>
    </row>
    <row r="74" spans="1:13" s="13" customFormat="1">
      <c r="A74" s="49"/>
      <c r="B74" s="50"/>
      <c r="C74" s="51"/>
      <c r="D74" s="51"/>
      <c r="E74" s="52" t="s">
        <v>87</v>
      </c>
      <c r="F74" s="53"/>
      <c r="G74" s="54"/>
      <c r="H74" s="55"/>
      <c r="I74" s="56"/>
      <c r="J74" s="56"/>
      <c r="K74" s="56"/>
      <c r="L74" s="56"/>
      <c r="M74" s="57"/>
    </row>
    <row r="75" spans="1:13" ht="12" customHeight="1">
      <c r="A75" s="58"/>
      <c r="E75" s="59"/>
      <c r="F75" s="60"/>
      <c r="G75" s="61"/>
      <c r="H75" s="62"/>
      <c r="I75" s="63"/>
      <c r="J75" s="63"/>
      <c r="K75" s="63"/>
      <c r="L75" s="63"/>
      <c r="M75" s="64"/>
    </row>
    <row r="76" spans="1:13" s="11" customFormat="1" ht="12" customHeight="1">
      <c r="A76" s="65">
        <v>1</v>
      </c>
      <c r="B76" s="66" t="s">
        <v>88</v>
      </c>
      <c r="C76" s="26"/>
      <c r="D76" s="26"/>
      <c r="E76" s="67"/>
      <c r="F76" s="24"/>
      <c r="G76" s="68"/>
      <c r="H76" s="69"/>
      <c r="I76" s="70"/>
      <c r="J76" s="70"/>
      <c r="K76" s="70"/>
      <c r="L76" s="70"/>
      <c r="M76" s="64"/>
    </row>
    <row r="77" spans="1:13" s="13" customFormat="1" ht="185.45" customHeight="1">
      <c r="A77" s="15"/>
      <c r="B77" s="71"/>
      <c r="C77" s="17"/>
      <c r="D77" s="17"/>
      <c r="E77" s="72" t="s">
        <v>89</v>
      </c>
      <c r="F77" s="73"/>
      <c r="G77" s="61" t="s">
        <v>50</v>
      </c>
      <c r="H77" s="62">
        <v>1</v>
      </c>
      <c r="I77" s="97"/>
      <c r="J77" s="97"/>
      <c r="K77" s="97">
        <f>H77*I77</f>
        <v>0</v>
      </c>
      <c r="L77" s="97">
        <f>H77*J77</f>
        <v>0</v>
      </c>
      <c r="M77" s="98">
        <f>K77+L77</f>
        <v>0</v>
      </c>
    </row>
    <row r="78" spans="1:13" s="13" customFormat="1">
      <c r="A78" s="15"/>
      <c r="B78" s="16"/>
      <c r="C78" s="17"/>
      <c r="D78" s="17"/>
      <c r="E78" s="72" t="s">
        <v>90</v>
      </c>
      <c r="F78" s="73"/>
      <c r="G78" s="61" t="s">
        <v>91</v>
      </c>
      <c r="H78" s="62">
        <v>3</v>
      </c>
      <c r="I78" s="63"/>
      <c r="J78" s="63"/>
      <c r="K78" s="63">
        <f t="shared" ref="K78:K80" si="14">H78*I78</f>
        <v>0</v>
      </c>
      <c r="L78" s="63">
        <f>H78*J78</f>
        <v>0</v>
      </c>
      <c r="M78" s="74">
        <f t="shared" ref="M78:M80" si="15">K78+L78</f>
        <v>0</v>
      </c>
    </row>
    <row r="79" spans="1:13" s="13" customFormat="1">
      <c r="A79" s="15"/>
      <c r="B79" s="16"/>
      <c r="C79" s="17"/>
      <c r="D79" s="17"/>
      <c r="E79" s="72" t="s">
        <v>92</v>
      </c>
      <c r="F79" s="73"/>
      <c r="G79" s="61" t="s">
        <v>91</v>
      </c>
      <c r="H79" s="62">
        <f>4.5*0.65</f>
        <v>2.9250000000000003</v>
      </c>
      <c r="I79" s="63"/>
      <c r="J79" s="63"/>
      <c r="K79" s="63">
        <f t="shared" si="14"/>
        <v>0</v>
      </c>
      <c r="L79" s="63">
        <f>H79*J79</f>
        <v>0</v>
      </c>
      <c r="M79" s="74">
        <f t="shared" si="15"/>
        <v>0</v>
      </c>
    </row>
    <row r="80" spans="1:13" s="13" customFormat="1">
      <c r="A80" s="15"/>
      <c r="B80" s="16"/>
      <c r="C80" s="17"/>
      <c r="D80" s="17"/>
      <c r="E80" s="72" t="s">
        <v>93</v>
      </c>
      <c r="F80" s="73"/>
      <c r="G80" s="61" t="s">
        <v>50</v>
      </c>
      <c r="H80" s="62">
        <v>1</v>
      </c>
      <c r="I80" s="63"/>
      <c r="J80" s="63"/>
      <c r="K80" s="63">
        <f t="shared" si="14"/>
        <v>0</v>
      </c>
      <c r="L80" s="63">
        <f>H80*J80</f>
        <v>0</v>
      </c>
      <c r="M80" s="74">
        <f t="shared" si="15"/>
        <v>0</v>
      </c>
    </row>
    <row r="81" spans="1:13" s="13" customFormat="1">
      <c r="A81" s="15"/>
      <c r="B81" s="16"/>
      <c r="C81" s="17"/>
      <c r="D81" s="17"/>
      <c r="E81" s="72"/>
      <c r="F81" s="73"/>
      <c r="G81" s="61"/>
      <c r="H81" s="62"/>
      <c r="I81" s="63"/>
      <c r="J81" s="63"/>
      <c r="K81" s="63"/>
      <c r="L81" s="63"/>
      <c r="M81" s="74"/>
    </row>
    <row r="82" spans="1:13" s="13" customFormat="1">
      <c r="A82" s="15"/>
      <c r="B82" s="16"/>
      <c r="C82" s="17"/>
      <c r="D82" s="17"/>
      <c r="E82" s="72" t="s">
        <v>94</v>
      </c>
      <c r="F82" s="73"/>
      <c r="G82" s="61" t="s">
        <v>50</v>
      </c>
      <c r="H82" s="62">
        <v>2</v>
      </c>
      <c r="I82" s="63"/>
      <c r="J82" s="63"/>
      <c r="K82" s="63">
        <f t="shared" ref="K82" si="16">H82*I82</f>
        <v>0</v>
      </c>
      <c r="L82" s="63">
        <f>H82*J82</f>
        <v>0</v>
      </c>
      <c r="M82" s="74">
        <f t="shared" ref="M82" si="17">K82+L82</f>
        <v>0</v>
      </c>
    </row>
    <row r="83" spans="1:13" s="13" customFormat="1">
      <c r="A83" s="15"/>
      <c r="B83" s="16"/>
      <c r="C83" s="17"/>
      <c r="D83" s="17"/>
      <c r="E83" s="72"/>
      <c r="F83" s="73"/>
      <c r="G83" s="61"/>
      <c r="H83" s="62"/>
      <c r="I83" s="63"/>
      <c r="J83" s="63"/>
      <c r="K83" s="63"/>
      <c r="L83" s="63"/>
      <c r="M83" s="74"/>
    </row>
    <row r="84" spans="1:13" s="11" customFormat="1" ht="12" customHeight="1">
      <c r="A84" s="99">
        <v>5.01</v>
      </c>
      <c r="B84" s="66" t="s">
        <v>95</v>
      </c>
      <c r="C84" s="26"/>
      <c r="D84" s="26"/>
      <c r="E84" s="67"/>
      <c r="F84" s="24"/>
      <c r="G84" s="68"/>
      <c r="H84" s="69"/>
      <c r="I84" s="70"/>
      <c r="J84" s="70"/>
      <c r="K84" s="70"/>
      <c r="L84" s="70"/>
      <c r="M84" s="64"/>
    </row>
    <row r="85" spans="1:13" s="13" customFormat="1" ht="172.15" customHeight="1">
      <c r="A85" s="15"/>
      <c r="B85" s="71"/>
      <c r="C85" s="17"/>
      <c r="D85" s="17"/>
      <c r="E85" s="72" t="s">
        <v>96</v>
      </c>
      <c r="F85" s="73"/>
      <c r="G85" s="61" t="s">
        <v>50</v>
      </c>
      <c r="H85" s="97">
        <v>1</v>
      </c>
      <c r="I85" s="97"/>
      <c r="J85" s="97"/>
      <c r="K85" s="97">
        <f>H85*I85</f>
        <v>0</v>
      </c>
      <c r="L85" s="97">
        <f>H85*J85</f>
        <v>0</v>
      </c>
      <c r="M85" s="98">
        <f>K85+L85</f>
        <v>0</v>
      </c>
    </row>
    <row r="86" spans="1:13" s="13" customFormat="1">
      <c r="A86" s="15"/>
      <c r="B86" s="16"/>
      <c r="C86" s="17"/>
      <c r="D86" s="17"/>
      <c r="E86" s="72" t="s">
        <v>97</v>
      </c>
      <c r="F86" s="73"/>
      <c r="G86" s="61" t="s">
        <v>50</v>
      </c>
      <c r="H86" s="62">
        <v>1</v>
      </c>
      <c r="I86" s="63"/>
      <c r="J86" s="63"/>
      <c r="K86" s="63">
        <f t="shared" ref="K86" si="18">H86*I86</f>
        <v>0</v>
      </c>
      <c r="L86" s="63">
        <f>H86*J86</f>
        <v>0</v>
      </c>
      <c r="M86" s="74">
        <f t="shared" ref="M86" si="19">K86+L86</f>
        <v>0</v>
      </c>
    </row>
    <row r="87" spans="1:13" ht="12" customHeight="1">
      <c r="A87" s="58"/>
      <c r="G87" s="61"/>
      <c r="H87" s="62"/>
      <c r="I87" s="63"/>
      <c r="J87" s="63"/>
      <c r="K87" s="63"/>
      <c r="L87" s="63"/>
      <c r="M87" s="64"/>
    </row>
    <row r="88" spans="1:13" s="11" customFormat="1" ht="12" customHeight="1">
      <c r="A88" s="99">
        <v>5.0199999999999996</v>
      </c>
      <c r="B88" s="66" t="s">
        <v>98</v>
      </c>
      <c r="C88" s="26"/>
      <c r="D88" s="26"/>
      <c r="E88" s="67"/>
      <c r="F88" s="24"/>
      <c r="G88" s="68"/>
      <c r="H88" s="69"/>
      <c r="I88" s="70"/>
      <c r="J88" s="70"/>
      <c r="K88" s="70"/>
      <c r="L88" s="70"/>
      <c r="M88" s="64"/>
    </row>
    <row r="89" spans="1:13" s="13" customFormat="1" ht="172.9" customHeight="1">
      <c r="A89" s="115"/>
      <c r="B89" s="116"/>
      <c r="C89" s="117"/>
      <c r="D89" s="117"/>
      <c r="E89" s="72" t="s">
        <v>99</v>
      </c>
      <c r="F89" s="73"/>
      <c r="G89" s="61" t="s">
        <v>50</v>
      </c>
      <c r="H89" s="62">
        <v>1</v>
      </c>
      <c r="I89" s="97"/>
      <c r="J89" s="97"/>
      <c r="K89" s="97">
        <f>H89*I89</f>
        <v>0</v>
      </c>
      <c r="L89" s="97">
        <f>H89*J89</f>
        <v>0</v>
      </c>
      <c r="M89" s="98">
        <f>K89+L89</f>
        <v>0</v>
      </c>
    </row>
    <row r="90" spans="1:13" s="13" customFormat="1">
      <c r="A90" s="15"/>
      <c r="B90" s="16"/>
      <c r="C90" s="17"/>
      <c r="D90" s="17"/>
      <c r="E90" s="72" t="s">
        <v>90</v>
      </c>
      <c r="F90" s="73"/>
      <c r="G90" s="61" t="s">
        <v>91</v>
      </c>
      <c r="H90" s="62">
        <v>2</v>
      </c>
      <c r="I90" s="63"/>
      <c r="J90" s="63"/>
      <c r="K90" s="63">
        <f t="shared" ref="K90:K92" si="20">H90*I90</f>
        <v>0</v>
      </c>
      <c r="L90" s="63">
        <f>H90*J90</f>
        <v>0</v>
      </c>
      <c r="M90" s="74">
        <f t="shared" ref="M90:M92" si="21">K90+L90</f>
        <v>0</v>
      </c>
    </row>
    <row r="91" spans="1:13" s="13" customFormat="1">
      <c r="A91" s="15"/>
      <c r="B91" s="16"/>
      <c r="C91" s="17"/>
      <c r="D91" s="17"/>
      <c r="E91" s="72" t="s">
        <v>92</v>
      </c>
      <c r="F91" s="73"/>
      <c r="G91" s="61" t="s">
        <v>91</v>
      </c>
      <c r="H91" s="62">
        <f>2.5*0.65</f>
        <v>1.625</v>
      </c>
      <c r="I91" s="63"/>
      <c r="J91" s="63"/>
      <c r="K91" s="63">
        <f t="shared" si="20"/>
        <v>0</v>
      </c>
      <c r="L91" s="63">
        <f>H91*J91</f>
        <v>0</v>
      </c>
      <c r="M91" s="74">
        <f t="shared" si="21"/>
        <v>0</v>
      </c>
    </row>
    <row r="92" spans="1:13" s="13" customFormat="1">
      <c r="A92" s="15"/>
      <c r="B92" s="16"/>
      <c r="C92" s="17"/>
      <c r="D92" s="17"/>
      <c r="E92" s="72" t="s">
        <v>93</v>
      </c>
      <c r="F92" s="73"/>
      <c r="G92" s="61" t="s">
        <v>50</v>
      </c>
      <c r="H92" s="62">
        <v>1</v>
      </c>
      <c r="I92" s="63"/>
      <c r="J92" s="63"/>
      <c r="K92" s="63">
        <f t="shared" si="20"/>
        <v>0</v>
      </c>
      <c r="L92" s="63">
        <f>H92*J92</f>
        <v>0</v>
      </c>
      <c r="M92" s="74">
        <f t="shared" si="21"/>
        <v>0</v>
      </c>
    </row>
    <row r="93" spans="1:13" s="13" customFormat="1">
      <c r="A93" s="15"/>
      <c r="B93" s="16"/>
      <c r="C93" s="17"/>
      <c r="D93" s="17"/>
      <c r="E93" s="72"/>
      <c r="F93" s="73"/>
      <c r="G93" s="61"/>
      <c r="H93" s="62"/>
      <c r="I93" s="63"/>
      <c r="J93" s="63"/>
      <c r="K93" s="63"/>
      <c r="L93" s="63"/>
      <c r="M93" s="74"/>
    </row>
    <row r="94" spans="1:13" s="11" customFormat="1" ht="12" customHeight="1">
      <c r="A94" s="99">
        <v>5.03</v>
      </c>
      <c r="B94" s="66" t="s">
        <v>100</v>
      </c>
      <c r="C94" s="26"/>
      <c r="D94" s="26"/>
      <c r="E94" s="67"/>
      <c r="F94" s="24"/>
      <c r="G94" s="68"/>
      <c r="H94" s="69"/>
      <c r="I94" s="70"/>
      <c r="J94" s="70"/>
      <c r="K94" s="70"/>
      <c r="L94" s="70"/>
      <c r="M94" s="64"/>
    </row>
    <row r="95" spans="1:13" s="13" customFormat="1" ht="95.45" customHeight="1">
      <c r="A95" s="115"/>
      <c r="B95" s="116"/>
      <c r="C95" s="117"/>
      <c r="D95" s="117"/>
      <c r="E95" s="72" t="s">
        <v>101</v>
      </c>
      <c r="F95" s="73"/>
      <c r="G95" s="61"/>
      <c r="H95" s="62"/>
      <c r="I95" s="97"/>
      <c r="J95" s="97"/>
      <c r="K95" s="97"/>
      <c r="L95" s="97"/>
      <c r="M95" s="98"/>
    </row>
    <row r="96" spans="1:13" s="13" customFormat="1">
      <c r="A96" s="15"/>
      <c r="B96" s="16"/>
      <c r="C96" s="17"/>
      <c r="D96" s="17"/>
      <c r="E96" s="72" t="s">
        <v>102</v>
      </c>
      <c r="F96" s="73"/>
      <c r="G96" s="61" t="s">
        <v>50</v>
      </c>
      <c r="H96" s="62">
        <v>18</v>
      </c>
      <c r="I96" s="63"/>
      <c r="J96" s="63"/>
      <c r="K96" s="63">
        <f t="shared" ref="K96" si="22">H96*I96</f>
        <v>0</v>
      </c>
      <c r="L96" s="97">
        <f>H96*J96</f>
        <v>0</v>
      </c>
      <c r="M96" s="74">
        <f t="shared" ref="M96" si="23">K96+L96</f>
        <v>0</v>
      </c>
    </row>
    <row r="97" spans="1:13" s="13" customFormat="1" ht="120" customHeight="1">
      <c r="A97" s="15"/>
      <c r="B97" s="16"/>
      <c r="C97" s="17"/>
      <c r="D97" s="17"/>
      <c r="E97" s="72" t="s">
        <v>103</v>
      </c>
      <c r="F97" s="73"/>
      <c r="G97" s="61"/>
      <c r="H97" s="62"/>
      <c r="I97" s="63"/>
      <c r="J97" s="63"/>
      <c r="K97" s="63"/>
      <c r="L97" s="63"/>
      <c r="M97" s="74"/>
    </row>
    <row r="98" spans="1:13" s="13" customFormat="1">
      <c r="A98" s="15"/>
      <c r="B98" s="16"/>
      <c r="C98" s="17"/>
      <c r="D98" s="17"/>
      <c r="E98" s="72" t="s">
        <v>104</v>
      </c>
      <c r="F98" s="73"/>
      <c r="G98" s="61" t="s">
        <v>105</v>
      </c>
      <c r="H98" s="62">
        <v>18</v>
      </c>
      <c r="I98" s="63"/>
      <c r="J98" s="63"/>
      <c r="K98" s="63">
        <f t="shared" ref="K98" si="24">H98*I98</f>
        <v>0</v>
      </c>
      <c r="L98" s="97">
        <f>H98*J98</f>
        <v>0</v>
      </c>
      <c r="M98" s="74">
        <f t="shared" ref="M98" si="25">K98+L98</f>
        <v>0</v>
      </c>
    </row>
    <row r="99" spans="1:13" s="13" customFormat="1">
      <c r="A99" s="15"/>
      <c r="B99" s="16"/>
      <c r="C99" s="17"/>
      <c r="D99" s="17"/>
      <c r="E99" s="72"/>
      <c r="F99" s="73"/>
      <c r="G99" s="61"/>
      <c r="H99" s="62"/>
      <c r="I99" s="63"/>
      <c r="J99" s="63"/>
      <c r="K99" s="63"/>
      <c r="L99" s="97"/>
      <c r="M99" s="74"/>
    </row>
    <row r="100" spans="1:13" s="11" customFormat="1" ht="12" customHeight="1">
      <c r="A100" s="99">
        <v>5.04</v>
      </c>
      <c r="B100" s="66" t="s">
        <v>106</v>
      </c>
      <c r="C100" s="26"/>
      <c r="D100" s="26"/>
      <c r="E100" s="67"/>
      <c r="F100" s="24"/>
      <c r="G100" s="68"/>
      <c r="H100" s="69"/>
      <c r="I100" s="70"/>
      <c r="J100" s="70"/>
      <c r="K100" s="70"/>
      <c r="L100" s="70"/>
      <c r="M100" s="64"/>
    </row>
    <row r="101" spans="1:13" s="13" customFormat="1" ht="133.15" customHeight="1">
      <c r="A101" s="115"/>
      <c r="B101" s="116"/>
      <c r="C101" s="117"/>
      <c r="D101" s="117"/>
      <c r="E101" s="72" t="s">
        <v>107</v>
      </c>
      <c r="F101" s="73"/>
      <c r="G101" s="61" t="s">
        <v>50</v>
      </c>
      <c r="H101" s="62">
        <v>1</v>
      </c>
      <c r="I101" s="97"/>
      <c r="J101" s="97"/>
      <c r="K101" s="97">
        <f>H101*I101</f>
        <v>0</v>
      </c>
      <c r="L101" s="97">
        <f>H101*J101</f>
        <v>0</v>
      </c>
      <c r="M101" s="98">
        <f>K101+L101</f>
        <v>0</v>
      </c>
    </row>
    <row r="102" spans="1:13" s="11" customFormat="1" ht="12" customHeight="1">
      <c r="A102" s="99">
        <v>5.05</v>
      </c>
      <c r="B102" s="66" t="s">
        <v>108</v>
      </c>
      <c r="C102" s="26"/>
      <c r="D102" s="26"/>
      <c r="E102" s="67"/>
      <c r="F102" s="24"/>
      <c r="G102" s="68"/>
      <c r="H102" s="69"/>
      <c r="I102" s="70"/>
      <c r="J102" s="70"/>
      <c r="K102" s="70"/>
      <c r="L102" s="70"/>
      <c r="M102" s="64"/>
    </row>
    <row r="103" spans="1:13" s="13" customFormat="1" ht="76.5">
      <c r="A103" s="115"/>
      <c r="B103" s="116"/>
      <c r="C103" s="117"/>
      <c r="D103" s="117"/>
      <c r="E103" s="72" t="s">
        <v>109</v>
      </c>
      <c r="F103" s="73"/>
      <c r="G103" s="61" t="s">
        <v>50</v>
      </c>
      <c r="H103" s="62">
        <v>1</v>
      </c>
      <c r="I103" s="97"/>
      <c r="J103" s="97"/>
      <c r="K103" s="97">
        <f>H103*I103</f>
        <v>0</v>
      </c>
      <c r="L103" s="97">
        <f>H103*J103</f>
        <v>0</v>
      </c>
      <c r="M103" s="98">
        <f>K103+L103</f>
        <v>0</v>
      </c>
    </row>
    <row r="104" spans="1:13" s="13" customFormat="1">
      <c r="A104" s="15"/>
      <c r="B104" s="16"/>
      <c r="C104" s="17"/>
      <c r="D104" s="17"/>
      <c r="E104" s="72"/>
      <c r="F104" s="73"/>
      <c r="G104" s="61"/>
      <c r="H104" s="62"/>
      <c r="I104" s="63"/>
      <c r="J104" s="63"/>
      <c r="K104" s="63"/>
      <c r="L104" s="63"/>
      <c r="M104" s="74"/>
    </row>
    <row r="105" spans="1:13" s="11" customFormat="1" ht="12" customHeight="1">
      <c r="A105" s="99">
        <v>5.0599999999999996</v>
      </c>
      <c r="B105" s="66" t="s">
        <v>110</v>
      </c>
      <c r="C105" s="26"/>
      <c r="D105" s="26"/>
      <c r="E105" s="67"/>
      <c r="F105" s="24"/>
      <c r="G105" s="68"/>
      <c r="H105" s="69"/>
      <c r="I105" s="70"/>
      <c r="J105" s="70"/>
      <c r="K105" s="70"/>
      <c r="L105" s="70"/>
      <c r="M105" s="64"/>
    </row>
    <row r="106" spans="1:13" s="13" customFormat="1" ht="76.5">
      <c r="A106" s="115"/>
      <c r="B106" s="116"/>
      <c r="C106" s="117"/>
      <c r="D106" s="117"/>
      <c r="E106" s="72" t="s">
        <v>111</v>
      </c>
      <c r="F106" s="73"/>
      <c r="G106" s="61" t="s">
        <v>50</v>
      </c>
      <c r="H106" s="62">
        <v>1</v>
      </c>
      <c r="I106" s="97"/>
      <c r="J106" s="97"/>
      <c r="K106" s="97">
        <f>H106*I106</f>
        <v>0</v>
      </c>
      <c r="L106" s="97">
        <f>H106*J106</f>
        <v>0</v>
      </c>
      <c r="M106" s="98">
        <f>K106+L106</f>
        <v>0</v>
      </c>
    </row>
    <row r="107" spans="1:13" s="13" customFormat="1">
      <c r="A107" s="15"/>
      <c r="B107" s="16"/>
      <c r="C107" s="17"/>
      <c r="D107" s="17"/>
      <c r="E107" s="72"/>
      <c r="F107" s="73"/>
      <c r="G107" s="61"/>
      <c r="H107" s="62"/>
      <c r="I107" s="63"/>
      <c r="J107" s="63"/>
      <c r="K107" s="63"/>
      <c r="L107" s="63"/>
      <c r="M107" s="74"/>
    </row>
    <row r="108" spans="1:13" s="11" customFormat="1" ht="12" customHeight="1">
      <c r="A108" s="99">
        <v>5.07</v>
      </c>
      <c r="B108" s="66" t="s">
        <v>112</v>
      </c>
      <c r="C108" s="26"/>
      <c r="D108" s="26"/>
      <c r="E108" s="67"/>
      <c r="F108" s="24"/>
      <c r="G108" s="68"/>
      <c r="H108" s="69"/>
      <c r="I108" s="70"/>
      <c r="J108" s="70"/>
      <c r="K108" s="70"/>
      <c r="L108" s="70"/>
      <c r="M108" s="64"/>
    </row>
    <row r="109" spans="1:13" s="124" customFormat="1" ht="89.25">
      <c r="A109" s="118"/>
      <c r="B109" s="119"/>
      <c r="C109" s="120"/>
      <c r="D109" s="120"/>
      <c r="E109" s="72" t="s">
        <v>113</v>
      </c>
      <c r="F109" s="121"/>
      <c r="G109" s="118" t="s">
        <v>50</v>
      </c>
      <c r="H109" s="122">
        <v>1</v>
      </c>
      <c r="I109" s="122"/>
      <c r="J109" s="122"/>
      <c r="K109" s="122">
        <f>H109*I109</f>
        <v>0</v>
      </c>
      <c r="L109" s="122">
        <f>H109*J109</f>
        <v>0</v>
      </c>
      <c r="M109" s="123">
        <f>K109+L109</f>
        <v>0</v>
      </c>
    </row>
    <row r="110" spans="1:13" s="13" customFormat="1">
      <c r="A110" s="15"/>
      <c r="B110" s="16"/>
      <c r="C110" s="17"/>
      <c r="D110" s="17"/>
      <c r="E110" s="72" t="s">
        <v>90</v>
      </c>
      <c r="F110" s="73"/>
      <c r="G110" s="61" t="s">
        <v>91</v>
      </c>
      <c r="H110" s="62">
        <v>0.75</v>
      </c>
      <c r="I110" s="63"/>
      <c r="J110" s="63"/>
      <c r="K110" s="63">
        <f t="shared" ref="K110:K112" si="26">H110*I110</f>
        <v>0</v>
      </c>
      <c r="L110" s="63">
        <f>H110*J110</f>
        <v>0</v>
      </c>
      <c r="M110" s="74">
        <f t="shared" ref="M110:M112" si="27">K110+L110</f>
        <v>0</v>
      </c>
    </row>
    <row r="111" spans="1:13" s="13" customFormat="1">
      <c r="A111" s="15"/>
      <c r="B111" s="16"/>
      <c r="C111" s="17"/>
      <c r="D111" s="17"/>
      <c r="E111" s="72" t="s">
        <v>92</v>
      </c>
      <c r="F111" s="73"/>
      <c r="G111" s="61" t="s">
        <v>91</v>
      </c>
      <c r="H111" s="62">
        <f>1.65*0.65</f>
        <v>1.0725</v>
      </c>
      <c r="I111" s="63"/>
      <c r="J111" s="63"/>
      <c r="K111" s="63">
        <f t="shared" si="26"/>
        <v>0</v>
      </c>
      <c r="L111" s="63">
        <f>H111*J111</f>
        <v>0</v>
      </c>
      <c r="M111" s="74">
        <f t="shared" si="27"/>
        <v>0</v>
      </c>
    </row>
    <row r="112" spans="1:13" s="13" customFormat="1">
      <c r="A112" s="15"/>
      <c r="B112" s="16"/>
      <c r="C112" s="17"/>
      <c r="D112" s="17"/>
      <c r="E112" s="72" t="s">
        <v>93</v>
      </c>
      <c r="F112" s="73"/>
      <c r="G112" s="61" t="s">
        <v>50</v>
      </c>
      <c r="H112" s="62">
        <v>1</v>
      </c>
      <c r="I112" s="63"/>
      <c r="J112" s="63"/>
      <c r="K112" s="63">
        <f t="shared" si="26"/>
        <v>0</v>
      </c>
      <c r="L112" s="63">
        <f>H112*J112</f>
        <v>0</v>
      </c>
      <c r="M112" s="74">
        <f t="shared" si="27"/>
        <v>0</v>
      </c>
    </row>
    <row r="113" spans="1:13" s="13" customFormat="1">
      <c r="A113" s="15"/>
      <c r="B113" s="16"/>
      <c r="C113" s="17"/>
      <c r="D113" s="17"/>
      <c r="E113" s="72"/>
      <c r="F113" s="73"/>
      <c r="G113" s="61"/>
      <c r="H113" s="62"/>
      <c r="I113" s="63"/>
      <c r="J113" s="63"/>
      <c r="K113" s="63"/>
      <c r="L113" s="63"/>
      <c r="M113" s="74"/>
    </row>
    <row r="114" spans="1:13" s="11" customFormat="1" ht="12" customHeight="1">
      <c r="A114" s="99">
        <v>5.08</v>
      </c>
      <c r="B114" s="66" t="s">
        <v>114</v>
      </c>
      <c r="C114" s="26"/>
      <c r="D114" s="26"/>
      <c r="E114" s="67"/>
      <c r="F114" s="24"/>
      <c r="G114" s="68"/>
      <c r="H114" s="69"/>
      <c r="I114" s="70"/>
      <c r="J114" s="70"/>
      <c r="K114" s="70"/>
      <c r="L114" s="70"/>
      <c r="M114" s="64"/>
    </row>
    <row r="115" spans="1:13" s="124" customFormat="1" ht="89.25">
      <c r="A115" s="118"/>
      <c r="B115" s="119"/>
      <c r="C115" s="120"/>
      <c r="D115" s="120"/>
      <c r="E115" s="72" t="s">
        <v>115</v>
      </c>
      <c r="F115" s="121"/>
      <c r="G115" s="118" t="s">
        <v>50</v>
      </c>
      <c r="H115" s="122">
        <v>1</v>
      </c>
      <c r="I115" s="122"/>
      <c r="J115" s="122"/>
      <c r="K115" s="122">
        <f>H115*I115</f>
        <v>0</v>
      </c>
      <c r="L115" s="122">
        <f>H115*J115</f>
        <v>0</v>
      </c>
      <c r="M115" s="123">
        <f>K115+L115</f>
        <v>0</v>
      </c>
    </row>
    <row r="116" spans="1:13" s="13" customFormat="1">
      <c r="A116" s="15"/>
      <c r="B116" s="16"/>
      <c r="C116" s="17"/>
      <c r="D116" s="17"/>
      <c r="E116" s="72" t="s">
        <v>90</v>
      </c>
      <c r="F116" s="73"/>
      <c r="G116" s="61" t="s">
        <v>91</v>
      </c>
      <c r="H116" s="62">
        <v>2</v>
      </c>
      <c r="I116" s="63"/>
      <c r="J116" s="63"/>
      <c r="K116" s="63">
        <f t="shared" ref="K116:K118" si="28">H116*I116</f>
        <v>0</v>
      </c>
      <c r="L116" s="63">
        <f>H116*J116</f>
        <v>0</v>
      </c>
      <c r="M116" s="74">
        <f t="shared" ref="M116:M118" si="29">K116+L116</f>
        <v>0</v>
      </c>
    </row>
    <row r="117" spans="1:13" s="13" customFormat="1">
      <c r="A117" s="15"/>
      <c r="B117" s="16"/>
      <c r="C117" s="17"/>
      <c r="D117" s="17"/>
      <c r="E117" s="72" t="s">
        <v>92</v>
      </c>
      <c r="F117" s="73"/>
      <c r="G117" s="61" t="s">
        <v>91</v>
      </c>
      <c r="H117" s="62">
        <f>3*0.65</f>
        <v>1.9500000000000002</v>
      </c>
      <c r="I117" s="63"/>
      <c r="J117" s="63"/>
      <c r="K117" s="63">
        <f t="shared" si="28"/>
        <v>0</v>
      </c>
      <c r="L117" s="63">
        <f>H117*J117</f>
        <v>0</v>
      </c>
      <c r="M117" s="74">
        <f t="shared" si="29"/>
        <v>0</v>
      </c>
    </row>
    <row r="118" spans="1:13" s="13" customFormat="1">
      <c r="A118" s="15"/>
      <c r="B118" s="16"/>
      <c r="C118" s="17"/>
      <c r="D118" s="17"/>
      <c r="E118" s="72" t="s">
        <v>94</v>
      </c>
      <c r="F118" s="73"/>
      <c r="G118" s="61" t="s">
        <v>50</v>
      </c>
      <c r="H118" s="62">
        <v>2</v>
      </c>
      <c r="I118" s="63"/>
      <c r="J118" s="63"/>
      <c r="K118" s="63">
        <f t="shared" si="28"/>
        <v>0</v>
      </c>
      <c r="L118" s="63">
        <f>H118*J118</f>
        <v>0</v>
      </c>
      <c r="M118" s="74">
        <f t="shared" si="29"/>
        <v>0</v>
      </c>
    </row>
    <row r="119" spans="1:13" s="13" customFormat="1">
      <c r="A119" s="15"/>
      <c r="B119" s="16"/>
      <c r="C119" s="17"/>
      <c r="D119" s="17"/>
      <c r="E119" s="72"/>
      <c r="F119" s="73"/>
      <c r="G119" s="61"/>
      <c r="H119" s="62"/>
      <c r="I119" s="63"/>
      <c r="J119" s="63"/>
      <c r="K119" s="63"/>
      <c r="L119" s="63"/>
      <c r="M119" s="74"/>
    </row>
    <row r="120" spans="1:13" s="11" customFormat="1" ht="12" customHeight="1">
      <c r="A120" s="99">
        <v>5.09</v>
      </c>
      <c r="B120" s="66" t="s">
        <v>116</v>
      </c>
      <c r="C120" s="26"/>
      <c r="D120" s="26"/>
      <c r="E120" s="67"/>
      <c r="F120" s="24"/>
      <c r="G120" s="68"/>
      <c r="H120" s="69"/>
      <c r="I120" s="70"/>
      <c r="J120" s="70"/>
      <c r="K120" s="70"/>
      <c r="L120" s="70"/>
      <c r="M120" s="64"/>
    </row>
    <row r="121" spans="1:13" s="13" customFormat="1" ht="76.5">
      <c r="A121" s="115"/>
      <c r="B121" s="116"/>
      <c r="C121" s="117"/>
      <c r="D121" s="117"/>
      <c r="E121" s="72" t="s">
        <v>117</v>
      </c>
      <c r="F121" s="73"/>
      <c r="G121" s="61" t="s">
        <v>50</v>
      </c>
      <c r="H121" s="62">
        <v>1</v>
      </c>
      <c r="I121" s="97"/>
      <c r="J121" s="97"/>
      <c r="K121" s="97">
        <f>H121*I121</f>
        <v>0</v>
      </c>
      <c r="L121" s="97">
        <f>H121*J121</f>
        <v>0</v>
      </c>
      <c r="M121" s="98">
        <f>K121+L121</f>
        <v>0</v>
      </c>
    </row>
    <row r="122" spans="1:13" s="13" customFormat="1">
      <c r="A122" s="15"/>
      <c r="B122" s="16"/>
      <c r="C122" s="17"/>
      <c r="D122" s="17"/>
      <c r="E122" s="72" t="s">
        <v>90</v>
      </c>
      <c r="F122" s="73"/>
      <c r="G122" s="61" t="s">
        <v>91</v>
      </c>
      <c r="H122" s="62">
        <v>2.75</v>
      </c>
      <c r="I122" s="63"/>
      <c r="J122" s="63"/>
      <c r="K122" s="63">
        <f t="shared" ref="K122:K124" si="30">H122*I122</f>
        <v>0</v>
      </c>
      <c r="L122" s="63">
        <f>H122*J122</f>
        <v>0</v>
      </c>
      <c r="M122" s="74">
        <f t="shared" ref="M122:M124" si="31">K122+L122</f>
        <v>0</v>
      </c>
    </row>
    <row r="123" spans="1:13" s="13" customFormat="1">
      <c r="A123" s="15"/>
      <c r="B123" s="16"/>
      <c r="C123" s="17"/>
      <c r="D123" s="17"/>
      <c r="E123" s="72" t="s">
        <v>92</v>
      </c>
      <c r="F123" s="73"/>
      <c r="G123" s="61" t="s">
        <v>91</v>
      </c>
      <c r="H123" s="62">
        <f>5*0.65</f>
        <v>3.25</v>
      </c>
      <c r="I123" s="63"/>
      <c r="J123" s="63"/>
      <c r="K123" s="63">
        <f t="shared" si="30"/>
        <v>0</v>
      </c>
      <c r="L123" s="63">
        <f>H123*J123</f>
        <v>0</v>
      </c>
      <c r="M123" s="74">
        <f t="shared" si="31"/>
        <v>0</v>
      </c>
    </row>
    <row r="124" spans="1:13" s="13" customFormat="1">
      <c r="A124" s="15"/>
      <c r="B124" s="16"/>
      <c r="C124" s="17"/>
      <c r="D124" s="17"/>
      <c r="E124" s="72" t="s">
        <v>93</v>
      </c>
      <c r="F124" s="73"/>
      <c r="G124" s="61" t="s">
        <v>50</v>
      </c>
      <c r="H124" s="62">
        <v>1</v>
      </c>
      <c r="I124" s="63"/>
      <c r="J124" s="63"/>
      <c r="K124" s="63">
        <f t="shared" si="30"/>
        <v>0</v>
      </c>
      <c r="L124" s="63">
        <f>H124*J124</f>
        <v>0</v>
      </c>
      <c r="M124" s="74">
        <f t="shared" si="31"/>
        <v>0</v>
      </c>
    </row>
    <row r="125" spans="1:13" s="13" customFormat="1">
      <c r="A125" s="15"/>
      <c r="B125" s="16"/>
      <c r="C125" s="17"/>
      <c r="D125" s="17"/>
      <c r="E125" s="72"/>
      <c r="F125" s="73"/>
      <c r="G125" s="61"/>
      <c r="H125" s="62"/>
      <c r="I125" s="63"/>
      <c r="J125" s="63"/>
      <c r="K125" s="63"/>
      <c r="L125" s="63"/>
      <c r="M125" s="74"/>
    </row>
    <row r="126" spans="1:13" s="11" customFormat="1" ht="12" customHeight="1">
      <c r="A126" s="99">
        <v>5.0999999999999996</v>
      </c>
      <c r="B126" s="66" t="s">
        <v>118</v>
      </c>
      <c r="C126" s="26"/>
      <c r="D126" s="26"/>
      <c r="E126" s="67"/>
      <c r="F126" s="24"/>
      <c r="G126" s="68"/>
      <c r="H126" s="69"/>
      <c r="I126" s="70"/>
      <c r="J126" s="70"/>
      <c r="K126" s="70"/>
      <c r="L126" s="70"/>
      <c r="M126" s="64"/>
    </row>
    <row r="127" spans="1:13" s="13" customFormat="1" ht="76.5">
      <c r="A127" s="15"/>
      <c r="B127" s="71"/>
      <c r="C127" s="17"/>
      <c r="D127" s="17"/>
      <c r="E127" s="72" t="s">
        <v>119</v>
      </c>
      <c r="F127" s="73"/>
      <c r="G127" s="61" t="s">
        <v>50</v>
      </c>
      <c r="H127" s="97">
        <v>1</v>
      </c>
      <c r="I127" s="97"/>
      <c r="J127" s="97"/>
      <c r="K127" s="97">
        <f>H127*I127</f>
        <v>0</v>
      </c>
      <c r="L127" s="97">
        <f>H127*J127</f>
        <v>0</v>
      </c>
      <c r="M127" s="98">
        <f>K127+L127</f>
        <v>0</v>
      </c>
    </row>
    <row r="128" spans="1:13" s="13" customFormat="1">
      <c r="A128" s="15"/>
      <c r="B128" s="16"/>
      <c r="C128" s="17"/>
      <c r="D128" s="17"/>
      <c r="E128" s="72" t="s">
        <v>90</v>
      </c>
      <c r="F128" s="73"/>
      <c r="G128" s="61" t="s">
        <v>91</v>
      </c>
      <c r="H128" s="62">
        <v>2</v>
      </c>
      <c r="I128" s="63"/>
      <c r="J128" s="63"/>
      <c r="K128" s="63">
        <f t="shared" ref="K128:K130" si="32">H128*I128</f>
        <v>0</v>
      </c>
      <c r="L128" s="63">
        <f>H128*J128</f>
        <v>0</v>
      </c>
      <c r="M128" s="74">
        <f t="shared" ref="M128:M130" si="33">K128+L128</f>
        <v>0</v>
      </c>
    </row>
    <row r="129" spans="1:13" s="13" customFormat="1">
      <c r="A129" s="15"/>
      <c r="B129" s="16"/>
      <c r="C129" s="17"/>
      <c r="D129" s="17"/>
      <c r="E129" s="72" t="s">
        <v>92</v>
      </c>
      <c r="F129" s="73"/>
      <c r="G129" s="61" t="s">
        <v>91</v>
      </c>
      <c r="H129" s="62">
        <f>4*0.65</f>
        <v>2.6</v>
      </c>
      <c r="I129" s="63"/>
      <c r="J129" s="63"/>
      <c r="K129" s="63">
        <f t="shared" si="32"/>
        <v>0</v>
      </c>
      <c r="L129" s="63">
        <f>H129*J129</f>
        <v>0</v>
      </c>
      <c r="M129" s="74">
        <f t="shared" si="33"/>
        <v>0</v>
      </c>
    </row>
    <row r="130" spans="1:13" s="13" customFormat="1">
      <c r="A130" s="15"/>
      <c r="B130" s="16"/>
      <c r="C130" s="17"/>
      <c r="D130" s="17"/>
      <c r="E130" s="72" t="s">
        <v>93</v>
      </c>
      <c r="F130" s="73"/>
      <c r="G130" s="61" t="s">
        <v>50</v>
      </c>
      <c r="H130" s="62">
        <v>1</v>
      </c>
      <c r="I130" s="63"/>
      <c r="J130" s="63"/>
      <c r="K130" s="63">
        <f t="shared" si="32"/>
        <v>0</v>
      </c>
      <c r="L130" s="63">
        <f>H130*J130</f>
        <v>0</v>
      </c>
      <c r="M130" s="74">
        <f t="shared" si="33"/>
        <v>0</v>
      </c>
    </row>
    <row r="131" spans="1:13" s="13" customFormat="1">
      <c r="A131" s="15"/>
      <c r="B131" s="16"/>
      <c r="C131" s="17"/>
      <c r="D131" s="17"/>
      <c r="E131" s="72"/>
      <c r="F131" s="73"/>
      <c r="G131" s="61"/>
      <c r="H131" s="62"/>
      <c r="I131" s="63"/>
      <c r="J131" s="63"/>
      <c r="K131" s="63"/>
      <c r="L131" s="63"/>
      <c r="M131" s="74"/>
    </row>
    <row r="132" spans="1:13" s="11" customFormat="1" ht="12" customHeight="1">
      <c r="A132" s="99">
        <v>5.1100000000000003</v>
      </c>
      <c r="B132" s="66" t="s">
        <v>120</v>
      </c>
      <c r="C132" s="26"/>
      <c r="D132" s="26"/>
      <c r="E132" s="67"/>
      <c r="F132" s="24"/>
      <c r="G132" s="68"/>
      <c r="H132" s="69"/>
      <c r="I132" s="70"/>
      <c r="J132" s="70"/>
      <c r="K132" s="70"/>
      <c r="L132" s="70"/>
      <c r="M132" s="64"/>
    </row>
    <row r="133" spans="1:13" s="13" customFormat="1" ht="87.75" customHeight="1">
      <c r="A133" s="15"/>
      <c r="B133" s="71"/>
      <c r="C133" s="17"/>
      <c r="D133" s="17"/>
      <c r="E133" s="72" t="s">
        <v>121</v>
      </c>
      <c r="F133" s="73"/>
      <c r="G133" s="61" t="s">
        <v>50</v>
      </c>
      <c r="H133" s="97">
        <v>1</v>
      </c>
      <c r="I133" s="97"/>
      <c r="J133" s="97"/>
      <c r="K133" s="97">
        <f>H133*I133</f>
        <v>0</v>
      </c>
      <c r="L133" s="97">
        <f>H133*J133</f>
        <v>0</v>
      </c>
      <c r="M133" s="98">
        <f>K133+L133</f>
        <v>0</v>
      </c>
    </row>
    <row r="134" spans="1:13" s="13" customFormat="1">
      <c r="A134" s="15"/>
      <c r="B134" s="16"/>
      <c r="C134" s="17"/>
      <c r="D134" s="17"/>
      <c r="E134" s="72"/>
      <c r="F134" s="73"/>
      <c r="G134" s="61"/>
      <c r="H134" s="62"/>
      <c r="I134" s="63"/>
      <c r="J134" s="63"/>
      <c r="K134" s="63"/>
      <c r="L134" s="63"/>
      <c r="M134" s="74"/>
    </row>
    <row r="135" spans="1:13" s="11" customFormat="1" ht="12" customHeight="1">
      <c r="A135" s="99">
        <v>5.12</v>
      </c>
      <c r="B135" s="66" t="s">
        <v>122</v>
      </c>
      <c r="C135" s="26"/>
      <c r="D135" s="26"/>
      <c r="E135" s="67"/>
      <c r="F135" s="24"/>
      <c r="G135" s="68"/>
      <c r="H135" s="69"/>
      <c r="I135" s="70"/>
      <c r="J135" s="70"/>
      <c r="K135" s="70"/>
      <c r="L135" s="70"/>
      <c r="M135" s="64"/>
    </row>
    <row r="136" spans="1:13" s="13" customFormat="1" ht="76.5">
      <c r="A136" s="15"/>
      <c r="B136" s="71"/>
      <c r="C136" s="17"/>
      <c r="D136" s="17"/>
      <c r="E136" s="72" t="s">
        <v>123</v>
      </c>
      <c r="F136" s="73"/>
      <c r="G136" s="61" t="s">
        <v>50</v>
      </c>
      <c r="H136" s="97">
        <v>1</v>
      </c>
      <c r="I136" s="97"/>
      <c r="J136" s="97"/>
      <c r="K136" s="97">
        <f>H136*I136</f>
        <v>0</v>
      </c>
      <c r="L136" s="97">
        <f>H136*J136</f>
        <v>0</v>
      </c>
      <c r="M136" s="98">
        <f>K136+L136</f>
        <v>0</v>
      </c>
    </row>
    <row r="137" spans="1:13" s="13" customFormat="1">
      <c r="A137" s="15"/>
      <c r="B137" s="16"/>
      <c r="C137" s="17"/>
      <c r="D137" s="17"/>
      <c r="E137" s="72" t="s">
        <v>90</v>
      </c>
      <c r="F137" s="73"/>
      <c r="G137" s="61" t="s">
        <v>91</v>
      </c>
      <c r="H137" s="62">
        <v>2</v>
      </c>
      <c r="I137" s="63"/>
      <c r="J137" s="63"/>
      <c r="K137" s="63">
        <f t="shared" ref="K137:K139" si="34">H137*I137</f>
        <v>0</v>
      </c>
      <c r="L137" s="63">
        <f>H137*J137</f>
        <v>0</v>
      </c>
      <c r="M137" s="74">
        <f t="shared" ref="M137:M139" si="35">K137+L137</f>
        <v>0</v>
      </c>
    </row>
    <row r="138" spans="1:13" s="13" customFormat="1">
      <c r="A138" s="15"/>
      <c r="B138" s="16"/>
      <c r="C138" s="17"/>
      <c r="D138" s="17"/>
      <c r="E138" s="72" t="s">
        <v>92</v>
      </c>
      <c r="F138" s="73"/>
      <c r="G138" s="61" t="s">
        <v>91</v>
      </c>
      <c r="H138" s="62">
        <f>3.5*0.65</f>
        <v>2.2749999999999999</v>
      </c>
      <c r="I138" s="63"/>
      <c r="J138" s="63"/>
      <c r="K138" s="63">
        <f t="shared" si="34"/>
        <v>0</v>
      </c>
      <c r="L138" s="63">
        <f>H138*J138</f>
        <v>0</v>
      </c>
      <c r="M138" s="74">
        <f t="shared" si="35"/>
        <v>0</v>
      </c>
    </row>
    <row r="139" spans="1:13" s="13" customFormat="1">
      <c r="A139" s="15"/>
      <c r="B139" s="16"/>
      <c r="C139" s="17"/>
      <c r="D139" s="17"/>
      <c r="E139" s="72" t="s">
        <v>93</v>
      </c>
      <c r="F139" s="73"/>
      <c r="G139" s="61" t="s">
        <v>50</v>
      </c>
      <c r="H139" s="62">
        <v>1</v>
      </c>
      <c r="I139" s="63"/>
      <c r="J139" s="63"/>
      <c r="K139" s="63">
        <f t="shared" si="34"/>
        <v>0</v>
      </c>
      <c r="L139" s="63">
        <f>H139*J139</f>
        <v>0</v>
      </c>
      <c r="M139" s="74">
        <f t="shared" si="35"/>
        <v>0</v>
      </c>
    </row>
    <row r="140" spans="1:13" s="13" customFormat="1">
      <c r="A140" s="15"/>
      <c r="B140" s="16"/>
      <c r="C140" s="17"/>
      <c r="D140" s="17"/>
      <c r="E140" s="72"/>
      <c r="F140" s="73"/>
      <c r="G140" s="61"/>
      <c r="H140" s="62"/>
      <c r="I140" s="63"/>
      <c r="J140" s="63"/>
      <c r="K140" s="63"/>
      <c r="L140" s="63"/>
      <c r="M140" s="74"/>
    </row>
    <row r="141" spans="1:13" s="11" customFormat="1" ht="12" customHeight="1">
      <c r="A141" s="99">
        <v>5.13</v>
      </c>
      <c r="B141" s="66" t="s">
        <v>124</v>
      </c>
      <c r="C141" s="26"/>
      <c r="D141" s="26"/>
      <c r="E141" s="67"/>
      <c r="F141" s="24"/>
      <c r="G141" s="68"/>
      <c r="H141" s="69"/>
      <c r="I141" s="70"/>
      <c r="J141" s="70"/>
      <c r="K141" s="70"/>
      <c r="L141" s="70"/>
      <c r="M141" s="64"/>
    </row>
    <row r="142" spans="1:13" s="13" customFormat="1" ht="76.5">
      <c r="A142" s="15"/>
      <c r="B142" s="71"/>
      <c r="C142" s="17"/>
      <c r="D142" s="17"/>
      <c r="E142" s="72" t="s">
        <v>125</v>
      </c>
      <c r="F142" s="73"/>
      <c r="G142" s="61" t="s">
        <v>50</v>
      </c>
      <c r="H142" s="97">
        <v>1</v>
      </c>
      <c r="I142" s="97"/>
      <c r="J142" s="97"/>
      <c r="K142" s="97">
        <f>H142*I142</f>
        <v>0</v>
      </c>
      <c r="L142" s="97">
        <f>H142*J142</f>
        <v>0</v>
      </c>
      <c r="M142" s="98">
        <f>K142+L142</f>
        <v>0</v>
      </c>
    </row>
    <row r="143" spans="1:13" s="13" customFormat="1">
      <c r="A143" s="15"/>
      <c r="B143" s="16"/>
      <c r="C143" s="17"/>
      <c r="D143" s="17"/>
      <c r="E143" s="72"/>
      <c r="F143" s="73"/>
      <c r="G143" s="61"/>
      <c r="H143" s="62"/>
      <c r="I143" s="63"/>
      <c r="J143" s="63"/>
      <c r="K143" s="63"/>
      <c r="L143" s="63"/>
      <c r="M143" s="74"/>
    </row>
    <row r="144" spans="1:13" s="11" customFormat="1" ht="12" customHeight="1">
      <c r="A144" s="99">
        <v>5.14</v>
      </c>
      <c r="B144" s="66" t="s">
        <v>126</v>
      </c>
      <c r="C144" s="26"/>
      <c r="D144" s="26"/>
      <c r="E144" s="67"/>
      <c r="F144" s="24"/>
      <c r="G144" s="68"/>
      <c r="H144" s="69"/>
      <c r="I144" s="70"/>
      <c r="J144" s="70"/>
      <c r="K144" s="70"/>
      <c r="L144" s="70"/>
      <c r="M144" s="64"/>
    </row>
    <row r="145" spans="1:13" s="13" customFormat="1" ht="101.25" customHeight="1">
      <c r="A145" s="15"/>
      <c r="B145" s="71"/>
      <c r="C145" s="17"/>
      <c r="D145" s="17"/>
      <c r="E145" s="72" t="s">
        <v>127</v>
      </c>
      <c r="F145" s="73"/>
      <c r="G145" s="61" t="s">
        <v>50</v>
      </c>
      <c r="H145" s="97">
        <v>1</v>
      </c>
      <c r="I145" s="97"/>
      <c r="J145" s="97"/>
      <c r="K145" s="97">
        <f>H145*I145</f>
        <v>0</v>
      </c>
      <c r="L145" s="97">
        <f>H145*J145</f>
        <v>0</v>
      </c>
      <c r="M145" s="98">
        <f>K145+L145</f>
        <v>0</v>
      </c>
    </row>
    <row r="146" spans="1:13" s="13" customFormat="1">
      <c r="A146" s="15"/>
      <c r="B146" s="16"/>
      <c r="C146" s="17"/>
      <c r="D146" s="17"/>
      <c r="E146" s="72" t="s">
        <v>90</v>
      </c>
      <c r="F146" s="73"/>
      <c r="G146" s="61" t="s">
        <v>91</v>
      </c>
      <c r="H146" s="62">
        <v>2</v>
      </c>
      <c r="I146" s="63"/>
      <c r="J146" s="63"/>
      <c r="K146" s="63">
        <f t="shared" ref="K146:K148" si="36">H146*I146</f>
        <v>0</v>
      </c>
      <c r="L146" s="63">
        <f>H146*J146</f>
        <v>0</v>
      </c>
      <c r="M146" s="74">
        <f t="shared" ref="M146:M148" si="37">K146+L146</f>
        <v>0</v>
      </c>
    </row>
    <row r="147" spans="1:13" s="13" customFormat="1">
      <c r="A147" s="15"/>
      <c r="B147" s="16"/>
      <c r="C147" s="17"/>
      <c r="D147" s="17"/>
      <c r="E147" s="72" t="s">
        <v>92</v>
      </c>
      <c r="F147" s="73"/>
      <c r="G147" s="61" t="s">
        <v>91</v>
      </c>
      <c r="H147" s="62">
        <f>3.65*0.65</f>
        <v>2.3725000000000001</v>
      </c>
      <c r="I147" s="63"/>
      <c r="J147" s="63"/>
      <c r="K147" s="63">
        <f t="shared" si="36"/>
        <v>0</v>
      </c>
      <c r="L147" s="63">
        <f>H147*J147</f>
        <v>0</v>
      </c>
      <c r="M147" s="74">
        <f t="shared" si="37"/>
        <v>0</v>
      </c>
    </row>
    <row r="148" spans="1:13" s="13" customFormat="1">
      <c r="A148" s="15"/>
      <c r="B148" s="16"/>
      <c r="C148" s="17"/>
      <c r="D148" s="17"/>
      <c r="E148" s="72" t="s">
        <v>93</v>
      </c>
      <c r="F148" s="73"/>
      <c r="G148" s="61" t="s">
        <v>50</v>
      </c>
      <c r="H148" s="62">
        <v>1</v>
      </c>
      <c r="I148" s="63"/>
      <c r="J148" s="63"/>
      <c r="K148" s="63">
        <f t="shared" si="36"/>
        <v>0</v>
      </c>
      <c r="L148" s="63">
        <f>H148*J148</f>
        <v>0</v>
      </c>
      <c r="M148" s="74">
        <f t="shared" si="37"/>
        <v>0</v>
      </c>
    </row>
    <row r="149" spans="1:13" s="13" customFormat="1">
      <c r="A149" s="15"/>
      <c r="B149" s="16"/>
      <c r="C149" s="17"/>
      <c r="D149" s="17"/>
      <c r="E149" s="72"/>
      <c r="F149" s="73"/>
      <c r="G149" s="61"/>
      <c r="H149" s="62"/>
      <c r="I149" s="63"/>
      <c r="J149" s="63"/>
      <c r="K149" s="63"/>
      <c r="L149" s="63"/>
      <c r="M149" s="74"/>
    </row>
    <row r="150" spans="1:13" s="11" customFormat="1" ht="12" customHeight="1">
      <c r="A150" s="99">
        <v>5.15</v>
      </c>
      <c r="B150" s="66" t="s">
        <v>128</v>
      </c>
      <c r="C150" s="26"/>
      <c r="D150" s="26"/>
      <c r="E150" s="67"/>
      <c r="F150" s="24"/>
      <c r="G150" s="68"/>
      <c r="H150" s="69"/>
      <c r="I150" s="70"/>
      <c r="J150" s="70"/>
      <c r="K150" s="70"/>
      <c r="L150" s="70"/>
      <c r="M150" s="64"/>
    </row>
    <row r="151" spans="1:13" s="13" customFormat="1" ht="76.5">
      <c r="A151" s="15"/>
      <c r="B151" s="71"/>
      <c r="C151" s="17"/>
      <c r="D151" s="17"/>
      <c r="E151" s="72" t="s">
        <v>117</v>
      </c>
      <c r="F151" s="73"/>
      <c r="G151" s="61" t="s">
        <v>50</v>
      </c>
      <c r="H151" s="97">
        <v>1</v>
      </c>
      <c r="I151" s="97"/>
      <c r="J151" s="97"/>
      <c r="K151" s="97">
        <f>H151*I151</f>
        <v>0</v>
      </c>
      <c r="L151" s="97">
        <f>H151*J151</f>
        <v>0</v>
      </c>
      <c r="M151" s="98">
        <f>K151+L151</f>
        <v>0</v>
      </c>
    </row>
    <row r="152" spans="1:13" s="13" customFormat="1">
      <c r="A152" s="15"/>
      <c r="B152" s="16"/>
      <c r="C152" s="17"/>
      <c r="D152" s="17"/>
      <c r="E152" s="72" t="s">
        <v>90</v>
      </c>
      <c r="F152" s="73"/>
      <c r="G152" s="61" t="s">
        <v>91</v>
      </c>
      <c r="H152" s="62">
        <v>3.25</v>
      </c>
      <c r="I152" s="63"/>
      <c r="J152" s="63"/>
      <c r="K152" s="63">
        <f t="shared" ref="K152:K153" si="38">H152*I152</f>
        <v>0</v>
      </c>
      <c r="L152" s="63">
        <f>H152*J152</f>
        <v>0</v>
      </c>
      <c r="M152" s="74">
        <f t="shared" ref="M152:M153" si="39">K152+L152</f>
        <v>0</v>
      </c>
    </row>
    <row r="153" spans="1:13" s="13" customFormat="1">
      <c r="A153" s="15"/>
      <c r="B153" s="16"/>
      <c r="C153" s="17"/>
      <c r="D153" s="17"/>
      <c r="E153" s="72" t="s">
        <v>92</v>
      </c>
      <c r="F153" s="73"/>
      <c r="G153" s="61" t="s">
        <v>91</v>
      </c>
      <c r="H153" s="62">
        <f>5.9*0.65</f>
        <v>3.8350000000000004</v>
      </c>
      <c r="I153" s="63"/>
      <c r="J153" s="63"/>
      <c r="K153" s="63">
        <f t="shared" si="38"/>
        <v>0</v>
      </c>
      <c r="L153" s="63">
        <f>H153*J153</f>
        <v>0</v>
      </c>
      <c r="M153" s="74">
        <f t="shared" si="39"/>
        <v>0</v>
      </c>
    </row>
    <row r="154" spans="1:13" s="13" customFormat="1">
      <c r="A154" s="15"/>
      <c r="B154" s="16"/>
      <c r="C154" s="17"/>
      <c r="D154" s="17"/>
      <c r="E154" s="72"/>
      <c r="F154" s="73"/>
      <c r="G154" s="61"/>
      <c r="H154" s="62"/>
      <c r="I154" s="63"/>
      <c r="J154" s="63"/>
      <c r="K154" s="63"/>
      <c r="L154" s="63"/>
      <c r="M154" s="74"/>
    </row>
    <row r="155" spans="1:13" s="11" customFormat="1" ht="12" customHeight="1">
      <c r="A155" s="99">
        <v>5.16</v>
      </c>
      <c r="B155" s="66" t="s">
        <v>129</v>
      </c>
      <c r="C155" s="26"/>
      <c r="D155" s="26"/>
      <c r="E155" s="67"/>
      <c r="F155" s="24"/>
      <c r="G155" s="68"/>
      <c r="H155" s="69"/>
      <c r="I155" s="70"/>
      <c r="J155" s="70"/>
      <c r="K155" s="70"/>
      <c r="L155" s="70"/>
      <c r="M155" s="64"/>
    </row>
    <row r="156" spans="1:13" s="13" customFormat="1" ht="76.5">
      <c r="A156" s="15"/>
      <c r="B156" s="71"/>
      <c r="C156" s="17"/>
      <c r="D156" s="17"/>
      <c r="E156" s="72" t="s">
        <v>130</v>
      </c>
      <c r="F156" s="73"/>
      <c r="G156" s="61" t="s">
        <v>50</v>
      </c>
      <c r="H156" s="97">
        <v>1</v>
      </c>
      <c r="I156" s="97"/>
      <c r="J156" s="97"/>
      <c r="K156" s="97">
        <f>H156*I156</f>
        <v>0</v>
      </c>
      <c r="L156" s="97">
        <f>H156*J156</f>
        <v>0</v>
      </c>
      <c r="M156" s="98">
        <f>K156+L156</f>
        <v>0</v>
      </c>
    </row>
    <row r="157" spans="1:13" s="13" customFormat="1">
      <c r="A157" s="15"/>
      <c r="B157" s="16"/>
      <c r="C157" s="17"/>
      <c r="D157" s="17"/>
      <c r="E157" s="72"/>
      <c r="F157" s="73"/>
      <c r="G157" s="61"/>
      <c r="H157" s="62"/>
      <c r="I157" s="63"/>
      <c r="J157" s="63"/>
      <c r="K157" s="63"/>
      <c r="L157" s="63"/>
      <c r="M157" s="74"/>
    </row>
    <row r="158" spans="1:13" s="11" customFormat="1" ht="12" customHeight="1">
      <c r="A158" s="99">
        <v>5.17</v>
      </c>
      <c r="B158" s="66" t="s">
        <v>131</v>
      </c>
      <c r="C158" s="26"/>
      <c r="D158" s="26"/>
      <c r="E158" s="67"/>
      <c r="F158" s="24"/>
      <c r="G158" s="68"/>
      <c r="H158" s="69"/>
      <c r="I158" s="70"/>
      <c r="J158" s="70"/>
      <c r="K158" s="70"/>
      <c r="L158" s="70"/>
      <c r="M158" s="64"/>
    </row>
    <row r="159" spans="1:13" s="13" customFormat="1" ht="89.25">
      <c r="A159" s="15"/>
      <c r="B159" s="71"/>
      <c r="C159" s="17"/>
      <c r="D159" s="17"/>
      <c r="E159" s="72" t="s">
        <v>132</v>
      </c>
      <c r="F159" s="73"/>
      <c r="G159" s="61" t="s">
        <v>50</v>
      </c>
      <c r="H159" s="97">
        <v>1</v>
      </c>
      <c r="I159" s="97"/>
      <c r="J159" s="97"/>
      <c r="K159" s="97">
        <f>H159*I159</f>
        <v>0</v>
      </c>
      <c r="L159" s="97">
        <f>H159*J159</f>
        <v>0</v>
      </c>
      <c r="M159" s="98">
        <f>K159+L159</f>
        <v>0</v>
      </c>
    </row>
    <row r="160" spans="1:13" s="13" customFormat="1">
      <c r="A160" s="15"/>
      <c r="B160" s="16"/>
      <c r="C160" s="17"/>
      <c r="D160" s="17"/>
      <c r="E160" s="72" t="s">
        <v>94</v>
      </c>
      <c r="F160" s="73"/>
      <c r="G160" s="61" t="s">
        <v>50</v>
      </c>
      <c r="H160" s="62">
        <v>2</v>
      </c>
      <c r="I160" s="63"/>
      <c r="J160" s="63"/>
      <c r="K160" s="63">
        <f t="shared" ref="K160" si="40">H160*I160</f>
        <v>0</v>
      </c>
      <c r="L160" s="63">
        <f>H160*J160</f>
        <v>0</v>
      </c>
      <c r="M160" s="74">
        <f t="shared" ref="M160" si="41">K160+L160</f>
        <v>0</v>
      </c>
    </row>
    <row r="161" spans="1:13" s="13" customFormat="1">
      <c r="A161" s="15"/>
      <c r="B161" s="16"/>
      <c r="C161" s="17"/>
      <c r="D161" s="17"/>
      <c r="E161" s="72"/>
      <c r="F161" s="73"/>
      <c r="G161" s="61"/>
      <c r="H161" s="62"/>
      <c r="I161" s="63"/>
      <c r="J161" s="63"/>
      <c r="K161" s="63"/>
      <c r="L161" s="63"/>
      <c r="M161" s="74"/>
    </row>
    <row r="162" spans="1:13" s="11" customFormat="1" ht="12" customHeight="1">
      <c r="A162" s="99">
        <v>5.18</v>
      </c>
      <c r="B162" s="66" t="s">
        <v>133</v>
      </c>
      <c r="C162" s="26"/>
      <c r="D162" s="26"/>
      <c r="E162" s="67"/>
      <c r="F162" s="24"/>
      <c r="G162" s="68"/>
      <c r="H162" s="69"/>
      <c r="I162" s="70"/>
      <c r="J162" s="70"/>
      <c r="K162" s="70"/>
      <c r="L162" s="70"/>
      <c r="M162" s="64"/>
    </row>
    <row r="163" spans="1:13" s="13" customFormat="1" ht="89.25">
      <c r="A163" s="15"/>
      <c r="B163" s="71"/>
      <c r="C163" s="17"/>
      <c r="D163" s="17"/>
      <c r="E163" s="72" t="s">
        <v>134</v>
      </c>
      <c r="F163" s="73"/>
      <c r="G163" s="61" t="s">
        <v>50</v>
      </c>
      <c r="H163" s="97">
        <v>1</v>
      </c>
      <c r="I163" s="97"/>
      <c r="J163" s="97"/>
      <c r="K163" s="97">
        <f>H163*I163</f>
        <v>0</v>
      </c>
      <c r="L163" s="97">
        <f>H163*J163</f>
        <v>0</v>
      </c>
      <c r="M163" s="98">
        <f>K163+L163</f>
        <v>0</v>
      </c>
    </row>
    <row r="164" spans="1:13" s="13" customFormat="1">
      <c r="A164" s="15"/>
      <c r="B164" s="16"/>
      <c r="C164" s="17"/>
      <c r="D164" s="17"/>
      <c r="E164" s="72"/>
      <c r="F164" s="73"/>
      <c r="G164" s="61"/>
      <c r="H164" s="62"/>
      <c r="I164" s="63"/>
      <c r="J164" s="63"/>
      <c r="K164" s="63"/>
      <c r="L164" s="63"/>
      <c r="M164" s="74"/>
    </row>
    <row r="165" spans="1:13" s="11" customFormat="1" ht="12" customHeight="1">
      <c r="A165" s="99">
        <v>5.19</v>
      </c>
      <c r="B165" s="66" t="s">
        <v>135</v>
      </c>
      <c r="C165" s="26"/>
      <c r="D165" s="26"/>
      <c r="E165" s="67"/>
      <c r="F165" s="24"/>
      <c r="G165" s="68"/>
      <c r="H165" s="69"/>
      <c r="I165" s="70"/>
      <c r="J165" s="70"/>
      <c r="K165" s="70"/>
      <c r="L165" s="70"/>
      <c r="M165" s="64"/>
    </row>
    <row r="166" spans="1:13" s="13" customFormat="1" ht="89.25">
      <c r="A166" s="15"/>
      <c r="B166" s="71"/>
      <c r="C166" s="17"/>
      <c r="D166" s="17"/>
      <c r="E166" s="72" t="s">
        <v>136</v>
      </c>
      <c r="F166" s="73"/>
      <c r="G166" s="61" t="s">
        <v>50</v>
      </c>
      <c r="H166" s="97">
        <v>1</v>
      </c>
      <c r="I166" s="97"/>
      <c r="J166" s="97"/>
      <c r="K166" s="97">
        <f>H166*I166</f>
        <v>0</v>
      </c>
      <c r="L166" s="97">
        <f>H166*J166</f>
        <v>0</v>
      </c>
      <c r="M166" s="98">
        <f>K166+L166</f>
        <v>0</v>
      </c>
    </row>
    <row r="167" spans="1:13" s="13" customFormat="1">
      <c r="A167" s="15"/>
      <c r="B167" s="16"/>
      <c r="C167" s="17"/>
      <c r="D167" s="17"/>
      <c r="E167" s="72"/>
      <c r="F167" s="73"/>
      <c r="G167" s="61"/>
      <c r="H167" s="62"/>
      <c r="I167" s="63"/>
      <c r="J167" s="63"/>
      <c r="K167" s="63"/>
      <c r="L167" s="63"/>
      <c r="M167" s="74"/>
    </row>
    <row r="168" spans="1:13" s="11" customFormat="1" ht="12" customHeight="1">
      <c r="A168" s="125" t="s">
        <v>137</v>
      </c>
      <c r="B168" s="66" t="s">
        <v>138</v>
      </c>
      <c r="C168" s="26"/>
      <c r="D168" s="26"/>
      <c r="E168" s="67"/>
      <c r="F168" s="24"/>
      <c r="G168" s="68"/>
      <c r="H168" s="69"/>
      <c r="I168" s="70"/>
      <c r="J168" s="70"/>
      <c r="K168" s="70"/>
      <c r="L168" s="70"/>
      <c r="M168" s="64"/>
    </row>
    <row r="169" spans="1:13" s="13" customFormat="1" ht="89.25">
      <c r="A169" s="15"/>
      <c r="B169" s="71"/>
      <c r="C169" s="17"/>
      <c r="D169" s="17"/>
      <c r="E169" s="72" t="s">
        <v>139</v>
      </c>
      <c r="F169" s="73"/>
      <c r="G169" s="61" t="s">
        <v>50</v>
      </c>
      <c r="H169" s="97">
        <v>1</v>
      </c>
      <c r="I169" s="97"/>
      <c r="J169" s="97"/>
      <c r="K169" s="97">
        <f>H169*I169</f>
        <v>0</v>
      </c>
      <c r="L169" s="97">
        <f>H169*J169</f>
        <v>0</v>
      </c>
      <c r="M169" s="98">
        <f>K169+L169</f>
        <v>0</v>
      </c>
    </row>
    <row r="170" spans="1:13" s="13" customFormat="1">
      <c r="A170" s="15"/>
      <c r="B170" s="16"/>
      <c r="C170" s="17"/>
      <c r="D170" s="17"/>
      <c r="E170" s="72" t="s">
        <v>90</v>
      </c>
      <c r="F170" s="73"/>
      <c r="G170" s="61" t="s">
        <v>91</v>
      </c>
      <c r="H170" s="62">
        <v>2</v>
      </c>
      <c r="I170" s="63"/>
      <c r="J170" s="63"/>
      <c r="K170" s="63">
        <f t="shared" ref="K170:K172" si="42">H170*I170</f>
        <v>0</v>
      </c>
      <c r="L170" s="63">
        <f>H170*J170</f>
        <v>0</v>
      </c>
      <c r="M170" s="74">
        <f t="shared" ref="M170:M172" si="43">K170+L170</f>
        <v>0</v>
      </c>
    </row>
    <row r="171" spans="1:13" s="13" customFormat="1">
      <c r="A171" s="15"/>
      <c r="B171" s="16"/>
      <c r="C171" s="17"/>
      <c r="D171" s="17"/>
      <c r="E171" s="72" t="s">
        <v>92</v>
      </c>
      <c r="F171" s="73"/>
      <c r="G171" s="61" t="s">
        <v>91</v>
      </c>
      <c r="H171" s="62">
        <f>2.75*0.65</f>
        <v>1.7875000000000001</v>
      </c>
      <c r="I171" s="63"/>
      <c r="J171" s="63"/>
      <c r="K171" s="63">
        <f t="shared" si="42"/>
        <v>0</v>
      </c>
      <c r="L171" s="63">
        <f>H171*J171</f>
        <v>0</v>
      </c>
      <c r="M171" s="74">
        <f t="shared" si="43"/>
        <v>0</v>
      </c>
    </row>
    <row r="172" spans="1:13" s="13" customFormat="1">
      <c r="A172" s="15"/>
      <c r="B172" s="16"/>
      <c r="C172" s="17"/>
      <c r="D172" s="17"/>
      <c r="E172" s="72" t="s">
        <v>94</v>
      </c>
      <c r="F172" s="73"/>
      <c r="G172" s="61" t="s">
        <v>50</v>
      </c>
      <c r="H172" s="62">
        <v>2</v>
      </c>
      <c r="I172" s="63"/>
      <c r="J172" s="63"/>
      <c r="K172" s="63">
        <f t="shared" si="42"/>
        <v>0</v>
      </c>
      <c r="L172" s="63">
        <f>H172*J172</f>
        <v>0</v>
      </c>
      <c r="M172" s="74">
        <f t="shared" si="43"/>
        <v>0</v>
      </c>
    </row>
    <row r="173" spans="1:13" s="13" customFormat="1">
      <c r="A173" s="15"/>
      <c r="B173" s="16"/>
      <c r="C173" s="17"/>
      <c r="D173" s="17"/>
      <c r="E173" s="72"/>
      <c r="F173" s="73"/>
      <c r="G173" s="61"/>
      <c r="H173" s="62"/>
      <c r="I173" s="63"/>
      <c r="J173" s="63"/>
      <c r="K173" s="63"/>
      <c r="L173" s="63"/>
      <c r="M173" s="74"/>
    </row>
    <row r="174" spans="1:13" s="11" customFormat="1" ht="12" customHeight="1">
      <c r="A174" s="99">
        <v>5.21</v>
      </c>
      <c r="B174" s="66" t="s">
        <v>140</v>
      </c>
      <c r="C174" s="26"/>
      <c r="D174" s="26"/>
      <c r="E174" s="67"/>
      <c r="F174" s="24"/>
      <c r="G174" s="68"/>
      <c r="H174" s="69"/>
      <c r="I174" s="70"/>
      <c r="J174" s="70"/>
      <c r="K174" s="70"/>
      <c r="L174" s="70"/>
      <c r="M174" s="64"/>
    </row>
    <row r="175" spans="1:13" s="13" customFormat="1" ht="76.5">
      <c r="A175" s="15"/>
      <c r="B175" s="71"/>
      <c r="C175" s="17"/>
      <c r="D175" s="17"/>
      <c r="E175" s="72" t="s">
        <v>141</v>
      </c>
      <c r="F175" s="73"/>
      <c r="G175" s="61" t="s">
        <v>50</v>
      </c>
      <c r="H175" s="97">
        <v>1</v>
      </c>
      <c r="I175" s="97"/>
      <c r="J175" s="97"/>
      <c r="K175" s="97">
        <f>H175*I175</f>
        <v>0</v>
      </c>
      <c r="L175" s="97">
        <f>H175*J175</f>
        <v>0</v>
      </c>
      <c r="M175" s="98">
        <f>K175+L175</f>
        <v>0</v>
      </c>
    </row>
    <row r="176" spans="1:13" s="13" customFormat="1">
      <c r="A176" s="15"/>
      <c r="B176" s="16"/>
      <c r="C176" s="17"/>
      <c r="D176" s="17"/>
      <c r="E176" s="72" t="s">
        <v>90</v>
      </c>
      <c r="F176" s="73"/>
      <c r="G176" s="61" t="s">
        <v>91</v>
      </c>
      <c r="H176" s="62">
        <v>1.5</v>
      </c>
      <c r="I176" s="63"/>
      <c r="J176" s="63"/>
      <c r="K176" s="63">
        <f t="shared" ref="K176:K177" si="44">H176*I176</f>
        <v>0</v>
      </c>
      <c r="L176" s="63">
        <f>H176*J176</f>
        <v>0</v>
      </c>
      <c r="M176" s="74">
        <f t="shared" ref="M176:M177" si="45">K176+L176</f>
        <v>0</v>
      </c>
    </row>
    <row r="177" spans="1:13" s="13" customFormat="1">
      <c r="A177" s="15"/>
      <c r="B177" s="16"/>
      <c r="C177" s="17"/>
      <c r="D177" s="17"/>
      <c r="E177" s="72" t="s">
        <v>92</v>
      </c>
      <c r="F177" s="73"/>
      <c r="G177" s="61" t="s">
        <v>91</v>
      </c>
      <c r="H177" s="62">
        <f>2.1*0.65</f>
        <v>1.3650000000000002</v>
      </c>
      <c r="I177" s="63"/>
      <c r="J177" s="63"/>
      <c r="K177" s="63">
        <f t="shared" si="44"/>
        <v>0</v>
      </c>
      <c r="L177" s="63">
        <f>H177*J177</f>
        <v>0</v>
      </c>
      <c r="M177" s="74">
        <f t="shared" si="45"/>
        <v>0</v>
      </c>
    </row>
    <row r="178" spans="1:13" s="13" customFormat="1">
      <c r="A178" s="15"/>
      <c r="B178" s="16"/>
      <c r="C178" s="17"/>
      <c r="D178" s="17"/>
      <c r="E178" s="72"/>
      <c r="F178" s="73"/>
      <c r="G178" s="61"/>
      <c r="H178" s="62"/>
      <c r="I178" s="63"/>
      <c r="J178" s="63"/>
      <c r="K178" s="63"/>
      <c r="L178" s="63"/>
      <c r="M178" s="74"/>
    </row>
    <row r="179" spans="1:13" s="11" customFormat="1" ht="12" customHeight="1">
      <c r="A179" s="125" t="s">
        <v>142</v>
      </c>
      <c r="B179" s="66" t="s">
        <v>143</v>
      </c>
      <c r="C179" s="26"/>
      <c r="D179" s="26"/>
      <c r="E179" s="67"/>
      <c r="F179" s="24"/>
      <c r="G179" s="68"/>
      <c r="H179" s="69"/>
      <c r="I179" s="70"/>
      <c r="J179" s="70"/>
      <c r="K179" s="70"/>
      <c r="L179" s="70"/>
      <c r="M179" s="64"/>
    </row>
    <row r="180" spans="1:13" s="13" customFormat="1" ht="76.5">
      <c r="A180" s="15"/>
      <c r="B180" s="71"/>
      <c r="C180" s="17"/>
      <c r="D180" s="17"/>
      <c r="E180" s="72" t="s">
        <v>144</v>
      </c>
      <c r="F180" s="73"/>
      <c r="G180" s="61"/>
      <c r="H180" s="97"/>
      <c r="I180" s="97"/>
      <c r="J180" s="97"/>
      <c r="K180" s="97"/>
      <c r="L180" s="97"/>
      <c r="M180" s="98"/>
    </row>
    <row r="181" spans="1:13" s="13" customFormat="1">
      <c r="A181" s="15"/>
      <c r="B181" s="16"/>
      <c r="C181" s="17"/>
      <c r="D181" s="17"/>
      <c r="E181" s="72" t="s">
        <v>94</v>
      </c>
      <c r="F181" s="73"/>
      <c r="G181" s="61" t="s">
        <v>50</v>
      </c>
      <c r="H181" s="62">
        <v>2</v>
      </c>
      <c r="I181" s="63"/>
      <c r="J181" s="63"/>
      <c r="K181" s="63">
        <f t="shared" ref="K181" si="46">H181*I181</f>
        <v>0</v>
      </c>
      <c r="L181" s="63">
        <f>H181*J181</f>
        <v>0</v>
      </c>
      <c r="M181" s="74">
        <f t="shared" ref="M181" si="47">K181+L181</f>
        <v>0</v>
      </c>
    </row>
    <row r="182" spans="1:13" s="13" customFormat="1">
      <c r="A182" s="15"/>
      <c r="B182" s="16"/>
      <c r="C182" s="17"/>
      <c r="D182" s="17"/>
      <c r="E182" s="72"/>
      <c r="F182" s="73"/>
      <c r="G182" s="61"/>
      <c r="H182" s="62"/>
      <c r="I182" s="63"/>
      <c r="J182" s="63"/>
      <c r="K182" s="63"/>
      <c r="L182" s="63"/>
      <c r="M182" s="74"/>
    </row>
    <row r="183" spans="1:13" s="11" customFormat="1" ht="12" customHeight="1">
      <c r="A183" s="125" t="s">
        <v>145</v>
      </c>
      <c r="B183" s="66" t="s">
        <v>146</v>
      </c>
      <c r="C183" s="26"/>
      <c r="D183" s="26"/>
      <c r="E183" s="67"/>
      <c r="F183" s="24"/>
      <c r="G183" s="68"/>
      <c r="H183" s="69"/>
      <c r="I183" s="70"/>
      <c r="J183" s="70"/>
      <c r="K183" s="70"/>
      <c r="L183" s="70"/>
      <c r="M183" s="64"/>
    </row>
    <row r="184" spans="1:13" s="13" customFormat="1" ht="76.5">
      <c r="A184" s="15"/>
      <c r="B184" s="71"/>
      <c r="C184" s="17"/>
      <c r="D184" s="17"/>
      <c r="E184" s="72" t="s">
        <v>144</v>
      </c>
      <c r="F184" s="73"/>
      <c r="G184" s="61"/>
      <c r="H184" s="97"/>
      <c r="I184" s="97"/>
      <c r="J184" s="97"/>
      <c r="K184" s="97"/>
      <c r="L184" s="97"/>
      <c r="M184" s="98"/>
    </row>
    <row r="185" spans="1:13" s="13" customFormat="1">
      <c r="A185" s="15"/>
      <c r="B185" s="16"/>
      <c r="C185" s="17"/>
      <c r="D185" s="17"/>
      <c r="E185" s="72" t="s">
        <v>94</v>
      </c>
      <c r="F185" s="73"/>
      <c r="G185" s="61" t="s">
        <v>50</v>
      </c>
      <c r="H185" s="62">
        <v>2</v>
      </c>
      <c r="I185" s="63"/>
      <c r="J185" s="63"/>
      <c r="K185" s="63">
        <f t="shared" ref="K185" si="48">H185*I185</f>
        <v>0</v>
      </c>
      <c r="L185" s="63">
        <f>H185*J185</f>
        <v>0</v>
      </c>
      <c r="M185" s="74">
        <f t="shared" ref="M185" si="49">K185+L185</f>
        <v>0</v>
      </c>
    </row>
    <row r="186" spans="1:13" s="13" customFormat="1">
      <c r="A186" s="15"/>
      <c r="B186" s="16"/>
      <c r="C186" s="17"/>
      <c r="D186" s="17"/>
      <c r="E186" s="72"/>
      <c r="F186" s="73"/>
      <c r="G186" s="61"/>
      <c r="H186" s="62"/>
      <c r="I186" s="63"/>
      <c r="J186" s="63"/>
      <c r="K186" s="63"/>
      <c r="L186" s="63"/>
      <c r="M186" s="74"/>
    </row>
    <row r="187" spans="1:13" s="13" customFormat="1">
      <c r="A187" s="108"/>
      <c r="B187" s="109"/>
      <c r="C187" s="43"/>
      <c r="D187" s="43"/>
      <c r="E187" s="44" t="s">
        <v>147</v>
      </c>
      <c r="F187" s="110"/>
      <c r="G187" s="111"/>
      <c r="H187" s="112"/>
      <c r="I187" s="113"/>
      <c r="J187" s="113"/>
      <c r="K187" s="80">
        <f>SUBTOTAL(9,K75:K186)</f>
        <v>0</v>
      </c>
      <c r="L187" s="80">
        <f>SUBTOTAL(9,L75:L186)</f>
        <v>0</v>
      </c>
      <c r="M187" s="80">
        <f>SUBTOTAL(9,M75:M186)</f>
        <v>0</v>
      </c>
    </row>
    <row r="188" spans="1:13" s="13" customFormat="1" ht="15" customHeight="1">
      <c r="A188" s="49"/>
      <c r="B188" s="50"/>
      <c r="C188" s="51"/>
      <c r="D188" s="51"/>
      <c r="E188" s="52" t="s">
        <v>148</v>
      </c>
      <c r="F188" s="53"/>
      <c r="G188" s="54"/>
      <c r="H188" s="114"/>
      <c r="I188" s="56"/>
      <c r="J188" s="56"/>
      <c r="K188" s="56"/>
      <c r="L188" s="56"/>
      <c r="M188" s="57"/>
    </row>
    <row r="189" spans="1:13" s="13" customFormat="1">
      <c r="A189" s="15"/>
      <c r="B189" s="16"/>
      <c r="C189" s="17"/>
      <c r="D189" s="17"/>
      <c r="E189" s="72"/>
      <c r="F189" s="73"/>
      <c r="G189" s="61"/>
      <c r="H189" s="62"/>
      <c r="I189" s="63"/>
      <c r="J189" s="63"/>
      <c r="K189" s="63"/>
      <c r="L189" s="63"/>
      <c r="M189" s="74"/>
    </row>
    <row r="190" spans="1:13" s="13" customFormat="1" ht="127.5">
      <c r="A190" s="15"/>
      <c r="B190" s="71"/>
      <c r="C190" s="17"/>
      <c r="D190" s="17"/>
      <c r="E190" s="72" t="s">
        <v>149</v>
      </c>
      <c r="F190" s="73"/>
      <c r="G190" s="61"/>
      <c r="H190" s="62"/>
      <c r="I190" s="63"/>
      <c r="J190" s="63"/>
      <c r="K190" s="63"/>
      <c r="L190" s="63"/>
      <c r="M190" s="74"/>
    </row>
    <row r="191" spans="1:13" s="11" customFormat="1" ht="12" customHeight="1">
      <c r="A191" s="65"/>
      <c r="B191" s="66"/>
      <c r="C191" s="26"/>
      <c r="D191" s="26"/>
      <c r="E191" s="67"/>
      <c r="F191" s="24"/>
      <c r="G191" s="68"/>
      <c r="H191" s="69"/>
      <c r="I191" s="70"/>
      <c r="J191" s="70"/>
      <c r="K191" s="70"/>
      <c r="L191" s="70"/>
      <c r="M191" s="64"/>
    </row>
    <row r="192" spans="1:13" s="13" customFormat="1">
      <c r="A192" s="15" t="s">
        <v>150</v>
      </c>
      <c r="B192" s="16"/>
      <c r="C192" s="17"/>
      <c r="D192" s="17"/>
      <c r="E192" s="72" t="s">
        <v>151</v>
      </c>
      <c r="F192" s="73"/>
      <c r="G192" s="61" t="s">
        <v>30</v>
      </c>
      <c r="H192" s="62">
        <f>280*2.6</f>
        <v>728</v>
      </c>
      <c r="I192" s="63"/>
      <c r="J192" s="63"/>
      <c r="K192" s="63">
        <f>H192*I192</f>
        <v>0</v>
      </c>
      <c r="L192" s="63">
        <f>H192*J192</f>
        <v>0</v>
      </c>
      <c r="M192" s="74">
        <f>K192+L192</f>
        <v>0</v>
      </c>
    </row>
    <row r="193" spans="1:13" s="13" customFormat="1">
      <c r="A193" s="15" t="s">
        <v>152</v>
      </c>
      <c r="B193" s="16"/>
      <c r="C193" s="17"/>
      <c r="D193" s="17"/>
      <c r="E193" s="72" t="s">
        <v>153</v>
      </c>
      <c r="F193" s="73"/>
      <c r="G193" s="61" t="s">
        <v>30</v>
      </c>
      <c r="H193" s="62">
        <f>3.85*2.6</f>
        <v>10.01</v>
      </c>
      <c r="I193" s="63"/>
      <c r="J193" s="63"/>
      <c r="K193" s="63">
        <f>H193*I193</f>
        <v>0</v>
      </c>
      <c r="L193" s="63">
        <f>H193*J193</f>
        <v>0</v>
      </c>
      <c r="M193" s="74">
        <f>K193+L193</f>
        <v>0</v>
      </c>
    </row>
    <row r="194" spans="1:13" s="13" customFormat="1">
      <c r="A194" s="15" t="s">
        <v>154</v>
      </c>
      <c r="B194" s="16"/>
      <c r="C194" s="17"/>
      <c r="D194" s="17"/>
      <c r="E194" s="72" t="s">
        <v>155</v>
      </c>
      <c r="F194" s="73"/>
      <c r="G194" s="61" t="s">
        <v>30</v>
      </c>
      <c r="H194" s="62">
        <f>11.6*2.6</f>
        <v>30.16</v>
      </c>
      <c r="I194" s="63"/>
      <c r="J194" s="63"/>
      <c r="K194" s="63">
        <f>H194*I194</f>
        <v>0</v>
      </c>
      <c r="L194" s="63">
        <f>H194*J194</f>
        <v>0</v>
      </c>
      <c r="M194" s="74">
        <f>K194+L194</f>
        <v>0</v>
      </c>
    </row>
    <row r="195" spans="1:13" s="13" customFormat="1">
      <c r="A195" s="15" t="s">
        <v>156</v>
      </c>
      <c r="B195" s="16"/>
      <c r="C195" s="17"/>
      <c r="D195" s="17"/>
      <c r="E195" s="72" t="s">
        <v>157</v>
      </c>
      <c r="F195" s="73"/>
      <c r="G195" s="61" t="s">
        <v>30</v>
      </c>
      <c r="H195" s="62">
        <f>2.951*2.6</f>
        <v>7.6726000000000001</v>
      </c>
      <c r="I195" s="63"/>
      <c r="J195" s="63"/>
      <c r="K195" s="63">
        <f>H195*I195</f>
        <v>0</v>
      </c>
      <c r="L195" s="63">
        <f>H195*J195</f>
        <v>0</v>
      </c>
      <c r="M195" s="74">
        <f>K195+L195</f>
        <v>0</v>
      </c>
    </row>
    <row r="196" spans="1:13" s="13" customFormat="1">
      <c r="A196" s="15"/>
      <c r="B196" s="16"/>
      <c r="C196" s="17"/>
      <c r="D196" s="17"/>
      <c r="E196" s="72"/>
      <c r="F196" s="73"/>
      <c r="G196" s="61"/>
      <c r="H196" s="62"/>
      <c r="I196" s="63"/>
      <c r="J196" s="63"/>
      <c r="K196" s="63"/>
      <c r="L196" s="63"/>
      <c r="M196" s="74"/>
    </row>
    <row r="197" spans="1:13" s="13" customFormat="1">
      <c r="A197" s="108"/>
      <c r="B197" s="109"/>
      <c r="C197" s="43"/>
      <c r="D197" s="43"/>
      <c r="E197" s="44" t="s">
        <v>158</v>
      </c>
      <c r="F197" s="110"/>
      <c r="G197" s="111"/>
      <c r="H197" s="112"/>
      <c r="I197" s="113"/>
      <c r="J197" s="113"/>
      <c r="K197" s="80">
        <f>SUBTOTAL(9,K190:K195)</f>
        <v>0</v>
      </c>
      <c r="L197" s="80">
        <f>SUBTOTAL(9,L190:L195)</f>
        <v>0</v>
      </c>
      <c r="M197" s="80">
        <f>SUBTOTAL(9,M190:M195)</f>
        <v>0</v>
      </c>
    </row>
    <row r="198" spans="1:13" ht="12" customHeight="1">
      <c r="A198" s="49" t="s">
        <v>159</v>
      </c>
      <c r="B198" s="50"/>
      <c r="C198" s="51"/>
      <c r="D198" s="51"/>
      <c r="E198" s="52" t="s">
        <v>160</v>
      </c>
      <c r="F198" s="53"/>
      <c r="G198" s="54"/>
      <c r="H198" s="55"/>
      <c r="I198" s="56"/>
      <c r="J198" s="56"/>
      <c r="K198" s="56"/>
      <c r="L198" s="56"/>
      <c r="M198" s="57"/>
    </row>
    <row r="199" spans="1:13" ht="12" customHeight="1">
      <c r="G199" s="61"/>
      <c r="H199" s="62"/>
      <c r="I199" s="63"/>
      <c r="J199" s="63"/>
      <c r="K199" s="63"/>
      <c r="L199" s="63"/>
      <c r="M199" s="64"/>
    </row>
    <row r="200" spans="1:13" ht="12" customHeight="1">
      <c r="A200" s="65"/>
      <c r="B200" s="66" t="s">
        <v>56</v>
      </c>
      <c r="C200" s="26"/>
      <c r="D200" s="26"/>
      <c r="E200" s="67"/>
      <c r="F200" s="24"/>
      <c r="G200" s="68"/>
      <c r="H200" s="69"/>
      <c r="I200" s="70"/>
      <c r="J200" s="70"/>
      <c r="K200" s="70"/>
      <c r="L200" s="70"/>
      <c r="M200" s="64"/>
    </row>
    <row r="201" spans="1:13" ht="51">
      <c r="B201" s="71"/>
      <c r="D201" s="101" t="s">
        <v>57</v>
      </c>
      <c r="E201" s="193" t="s">
        <v>161</v>
      </c>
      <c r="F201" s="194"/>
      <c r="G201" s="61"/>
      <c r="H201" s="62"/>
      <c r="I201" s="63"/>
      <c r="J201" s="63"/>
      <c r="K201" s="63"/>
      <c r="L201" s="63"/>
      <c r="M201" s="64"/>
    </row>
    <row r="202" spans="1:13" ht="25.5">
      <c r="D202" s="101" t="s">
        <v>162</v>
      </c>
      <c r="E202" s="199" t="s">
        <v>163</v>
      </c>
      <c r="F202" s="194"/>
      <c r="G202" s="61"/>
      <c r="H202" s="62"/>
      <c r="I202" s="63"/>
      <c r="J202" s="63"/>
      <c r="K202" s="63"/>
      <c r="L202" s="63"/>
      <c r="M202" s="64"/>
    </row>
    <row r="203" spans="1:13" ht="12" customHeight="1">
      <c r="G203" s="61"/>
      <c r="H203" s="62"/>
      <c r="I203" s="63"/>
      <c r="J203" s="63"/>
      <c r="K203" s="63"/>
      <c r="L203" s="63"/>
      <c r="M203" s="64"/>
    </row>
    <row r="204" spans="1:13" s="11" customFormat="1" ht="12" customHeight="1">
      <c r="A204" s="200"/>
      <c r="B204" s="201" t="s">
        <v>164</v>
      </c>
      <c r="C204" s="202"/>
      <c r="D204" s="202"/>
      <c r="E204" s="203"/>
      <c r="F204" s="204"/>
      <c r="G204" s="205"/>
      <c r="H204" s="206"/>
      <c r="I204" s="207"/>
      <c r="J204" s="207"/>
      <c r="K204" s="63"/>
      <c r="L204" s="63"/>
      <c r="M204" s="88"/>
    </row>
    <row r="205" spans="1:13" ht="12" customHeight="1">
      <c r="A205" s="146"/>
      <c r="B205" s="155"/>
      <c r="C205" s="148"/>
      <c r="D205" s="148"/>
      <c r="E205" s="208"/>
      <c r="F205" s="209"/>
      <c r="G205" s="151"/>
      <c r="H205" s="152"/>
      <c r="I205" s="153"/>
      <c r="J205" s="153"/>
      <c r="K205" s="63"/>
      <c r="L205" s="63"/>
      <c r="M205" s="88"/>
    </row>
    <row r="206" spans="1:13" s="212" customFormat="1" ht="18" customHeight="1">
      <c r="A206" s="210"/>
      <c r="B206" s="147"/>
      <c r="C206" s="148"/>
      <c r="D206" s="149"/>
      <c r="E206" s="189" t="s">
        <v>165</v>
      </c>
      <c r="F206" s="211"/>
      <c r="G206" s="151"/>
      <c r="H206" s="132"/>
      <c r="I206" s="153"/>
      <c r="J206" s="153"/>
      <c r="K206" s="63"/>
      <c r="L206" s="63"/>
      <c r="M206" s="88"/>
    </row>
    <row r="207" spans="1:13" s="166" customFormat="1" ht="15">
      <c r="A207" s="158" t="s">
        <v>166</v>
      </c>
      <c r="B207" s="159"/>
      <c r="C207" s="160"/>
      <c r="D207" s="160"/>
      <c r="E207" s="161" t="s">
        <v>167</v>
      </c>
      <c r="F207" s="162"/>
      <c r="G207" s="163" t="s">
        <v>84</v>
      </c>
      <c r="H207" s="164">
        <v>24.5</v>
      </c>
      <c r="I207" s="165"/>
      <c r="J207" s="165"/>
      <c r="K207" s="63">
        <f t="shared" ref="K207" si="50">H207*I207</f>
        <v>0</v>
      </c>
      <c r="L207" s="63">
        <f t="shared" ref="L207" si="51">H207*J207</f>
        <v>0</v>
      </c>
      <c r="M207" s="88">
        <f t="shared" ref="M207" si="52">H207*I207+H207*J207</f>
        <v>0</v>
      </c>
    </row>
    <row r="208" spans="1:13" s="166" customFormat="1">
      <c r="A208" s="158"/>
      <c r="B208" s="159"/>
      <c r="C208" s="160"/>
      <c r="D208" s="160"/>
      <c r="E208" s="161"/>
      <c r="F208" s="162"/>
      <c r="G208" s="163"/>
      <c r="H208" s="132"/>
      <c r="I208" s="165"/>
      <c r="J208" s="165"/>
      <c r="K208" s="63"/>
      <c r="L208" s="63"/>
      <c r="M208" s="88"/>
    </row>
    <row r="209" spans="1:13" s="11" customFormat="1" ht="12" customHeight="1">
      <c r="A209" s="200"/>
      <c r="B209" s="201" t="s">
        <v>168</v>
      </c>
      <c r="C209" s="202"/>
      <c r="D209" s="202"/>
      <c r="E209" s="203"/>
      <c r="F209" s="204"/>
      <c r="G209" s="205"/>
      <c r="H209" s="206"/>
      <c r="I209" s="207"/>
      <c r="J209" s="207"/>
      <c r="K209" s="63"/>
      <c r="L209" s="63"/>
      <c r="M209" s="88"/>
    </row>
    <row r="210" spans="1:13" ht="12" customHeight="1">
      <c r="A210" s="146"/>
      <c r="B210" s="155"/>
      <c r="C210" s="148"/>
      <c r="D210" s="148"/>
      <c r="E210" s="208"/>
      <c r="F210" s="209"/>
      <c r="G210" s="151"/>
      <c r="H210" s="152"/>
      <c r="I210" s="153"/>
      <c r="J210" s="153"/>
      <c r="K210" s="63"/>
      <c r="L210" s="63"/>
      <c r="M210" s="88"/>
    </row>
    <row r="211" spans="1:13" s="212" customFormat="1" ht="18" customHeight="1">
      <c r="A211" s="210"/>
      <c r="B211" s="147"/>
      <c r="C211" s="148"/>
      <c r="D211" s="149">
        <v>50</v>
      </c>
      <c r="E211" s="189" t="s">
        <v>169</v>
      </c>
      <c r="F211" s="211"/>
      <c r="G211" s="151"/>
      <c r="H211" s="132"/>
      <c r="I211" s="153"/>
      <c r="J211" s="153"/>
      <c r="K211" s="63"/>
      <c r="L211" s="63"/>
      <c r="M211" s="88"/>
    </row>
    <row r="212" spans="1:13" s="166" customFormat="1" ht="15">
      <c r="A212" s="158" t="s">
        <v>170</v>
      </c>
      <c r="B212" s="159"/>
      <c r="C212" s="160"/>
      <c r="D212" s="160"/>
      <c r="E212" s="161" t="s">
        <v>171</v>
      </c>
      <c r="F212" s="162"/>
      <c r="G212" s="163" t="s">
        <v>84</v>
      </c>
      <c r="H212" s="164">
        <v>566.53</v>
      </c>
      <c r="I212" s="165"/>
      <c r="J212" s="165"/>
      <c r="K212" s="63">
        <f t="shared" ref="K212" si="53">H212*I212</f>
        <v>0</v>
      </c>
      <c r="L212" s="63">
        <f t="shared" ref="L212" si="54">H212*J212</f>
        <v>0</v>
      </c>
      <c r="M212" s="88">
        <f t="shared" ref="M212" si="55">H212*I212+H212*J212</f>
        <v>0</v>
      </c>
    </row>
    <row r="213" spans="1:13" s="166" customFormat="1">
      <c r="A213" s="158"/>
      <c r="B213" s="159"/>
      <c r="C213" s="160"/>
      <c r="D213" s="160"/>
      <c r="E213" s="161"/>
      <c r="F213" s="162"/>
      <c r="G213" s="163"/>
      <c r="H213" s="132"/>
      <c r="I213" s="165"/>
      <c r="J213" s="165"/>
      <c r="K213" s="63"/>
      <c r="L213" s="63"/>
      <c r="M213" s="88"/>
    </row>
    <row r="214" spans="1:13" ht="12" customHeight="1">
      <c r="A214" s="65" t="s">
        <v>172</v>
      </c>
      <c r="B214" s="67" t="s">
        <v>173</v>
      </c>
      <c r="C214" s="26"/>
      <c r="D214" s="26"/>
      <c r="E214" s="67"/>
      <c r="F214" s="24"/>
      <c r="G214" s="68"/>
      <c r="H214" s="69"/>
      <c r="I214" s="70"/>
      <c r="J214" s="70"/>
      <c r="K214" s="63"/>
      <c r="L214" s="63"/>
      <c r="M214" s="88"/>
    </row>
    <row r="215" spans="1:13" ht="12" customHeight="1">
      <c r="A215" s="65"/>
      <c r="B215" s="213"/>
      <c r="C215" s="26"/>
      <c r="D215" s="26"/>
      <c r="E215" s="67"/>
      <c r="F215" s="24"/>
      <c r="G215" s="68"/>
      <c r="H215" s="69"/>
      <c r="I215" s="70"/>
      <c r="J215" s="70"/>
      <c r="K215" s="63"/>
      <c r="L215" s="63"/>
      <c r="M215" s="88"/>
    </row>
    <row r="216" spans="1:13" ht="15">
      <c r="A216" s="58" t="s">
        <v>174</v>
      </c>
      <c r="D216" s="214"/>
      <c r="E216" s="161" t="s">
        <v>175</v>
      </c>
      <c r="G216" s="163" t="s">
        <v>84</v>
      </c>
      <c r="H216" s="164">
        <v>472.084</v>
      </c>
      <c r="I216" s="63"/>
      <c r="J216" s="63"/>
      <c r="K216" s="63">
        <f t="shared" ref="K216:K217" si="56">H216*I216</f>
        <v>0</v>
      </c>
      <c r="L216" s="63">
        <f t="shared" ref="L216:L217" si="57">H216*J216</f>
        <v>0</v>
      </c>
      <c r="M216" s="88">
        <f t="shared" ref="M216:M217" si="58">H216*I216+H216*J216</f>
        <v>0</v>
      </c>
    </row>
    <row r="217" spans="1:13" ht="15">
      <c r="A217" s="58" t="s">
        <v>176</v>
      </c>
      <c r="D217" s="214"/>
      <c r="E217" s="161" t="s">
        <v>177</v>
      </c>
      <c r="G217" s="163" t="s">
        <v>84</v>
      </c>
      <c r="H217" s="164">
        <v>68.936999999999998</v>
      </c>
      <c r="I217" s="63"/>
      <c r="J217" s="63"/>
      <c r="K217" s="63">
        <f t="shared" si="56"/>
        <v>0</v>
      </c>
      <c r="L217" s="63">
        <f t="shared" si="57"/>
        <v>0</v>
      </c>
      <c r="M217" s="88">
        <f t="shared" si="58"/>
        <v>0</v>
      </c>
    </row>
    <row r="218" spans="1:13" s="166" customFormat="1">
      <c r="A218" s="158"/>
      <c r="B218" s="159"/>
      <c r="C218" s="160"/>
      <c r="D218" s="160"/>
      <c r="E218" s="161"/>
      <c r="F218" s="162"/>
      <c r="G218" s="163"/>
      <c r="H218" s="132"/>
      <c r="I218" s="165"/>
      <c r="J218" s="165"/>
      <c r="K218" s="63"/>
      <c r="L218" s="63"/>
      <c r="M218" s="88"/>
    </row>
    <row r="219" spans="1:13" ht="12" customHeight="1">
      <c r="A219" s="49"/>
      <c r="B219" s="50"/>
      <c r="C219" s="51"/>
      <c r="D219" s="51"/>
      <c r="E219" s="52" t="s">
        <v>178</v>
      </c>
      <c r="F219" s="53"/>
      <c r="G219" s="54"/>
      <c r="H219" s="55"/>
      <c r="I219" s="56"/>
      <c r="J219" s="56"/>
      <c r="K219" s="80">
        <f>SUBTOTAL(9,K203:K218)</f>
        <v>0</v>
      </c>
      <c r="L219" s="80">
        <f>SUBTOTAL(9,L203:L218)</f>
        <v>0</v>
      </c>
      <c r="M219" s="80">
        <f>SUBTOTAL(9,M203:M218)</f>
        <v>0</v>
      </c>
    </row>
    <row r="220" spans="1:13" s="13" customFormat="1" ht="15" customHeight="1">
      <c r="A220" s="49"/>
      <c r="B220" s="50"/>
      <c r="C220" s="51"/>
      <c r="D220" s="51"/>
      <c r="E220" s="52" t="s">
        <v>179</v>
      </c>
      <c r="F220" s="53"/>
      <c r="G220" s="54"/>
      <c r="H220" s="114"/>
      <c r="I220" s="56"/>
      <c r="J220" s="56"/>
      <c r="K220" s="56"/>
      <c r="L220" s="56"/>
      <c r="M220" s="57"/>
    </row>
    <row r="221" spans="1:13" s="13" customFormat="1">
      <c r="A221" s="15"/>
      <c r="B221" s="16"/>
      <c r="C221" s="17"/>
      <c r="D221" s="17"/>
      <c r="E221" s="72"/>
      <c r="F221" s="73"/>
      <c r="G221" s="61"/>
      <c r="H221" s="62"/>
      <c r="I221" s="63"/>
      <c r="J221" s="63"/>
      <c r="K221" s="63"/>
      <c r="L221" s="63"/>
      <c r="M221" s="74"/>
    </row>
    <row r="222" spans="1:13" s="11" customFormat="1" ht="12" customHeight="1">
      <c r="A222" s="65"/>
      <c r="B222" s="66" t="s">
        <v>180</v>
      </c>
      <c r="C222" s="26"/>
      <c r="D222" s="26"/>
      <c r="E222" s="67"/>
      <c r="F222" s="24"/>
      <c r="G222" s="68"/>
      <c r="H222" s="69"/>
      <c r="I222" s="70"/>
      <c r="J222" s="70"/>
      <c r="K222" s="70"/>
      <c r="L222" s="70"/>
      <c r="M222" s="64"/>
    </row>
    <row r="223" spans="1:13" s="11" customFormat="1" ht="12" customHeight="1">
      <c r="A223" s="65"/>
      <c r="B223" s="66" t="s">
        <v>181</v>
      </c>
      <c r="C223" s="26"/>
      <c r="D223" s="26"/>
      <c r="E223" s="67"/>
      <c r="F223" s="24"/>
      <c r="G223" s="68"/>
      <c r="H223" s="69"/>
      <c r="I223" s="70"/>
      <c r="J223" s="70"/>
      <c r="K223" s="70"/>
      <c r="L223" s="70"/>
      <c r="M223" s="64"/>
    </row>
    <row r="224" spans="1:13" s="13" customFormat="1" ht="38.25">
      <c r="A224" s="15" t="s">
        <v>182</v>
      </c>
      <c r="B224" s="71"/>
      <c r="C224" s="17"/>
      <c r="D224" s="17"/>
      <c r="E224" s="72" t="s">
        <v>183</v>
      </c>
      <c r="F224" s="73"/>
      <c r="G224" s="61" t="s">
        <v>30</v>
      </c>
      <c r="H224" s="62">
        <v>24.15</v>
      </c>
      <c r="I224" s="63"/>
      <c r="J224" s="63"/>
      <c r="K224" s="63">
        <f>H224*I224</f>
        <v>0</v>
      </c>
      <c r="L224" s="63">
        <f>H224*J224</f>
        <v>0</v>
      </c>
      <c r="M224" s="74">
        <f>K224+L224</f>
        <v>0</v>
      </c>
    </row>
    <row r="225" spans="1:13" s="11" customFormat="1" ht="12" customHeight="1">
      <c r="A225" s="65"/>
      <c r="B225" s="66" t="s">
        <v>184</v>
      </c>
      <c r="C225" s="26"/>
      <c r="D225" s="26"/>
      <c r="E225" s="67"/>
      <c r="F225" s="24"/>
      <c r="G225" s="68"/>
      <c r="H225" s="69"/>
      <c r="I225" s="70"/>
      <c r="J225" s="70"/>
      <c r="K225" s="70"/>
      <c r="L225" s="70"/>
      <c r="M225" s="64"/>
    </row>
    <row r="226" spans="1:13" s="13" customFormat="1" ht="51">
      <c r="A226" s="15" t="s">
        <v>185</v>
      </c>
      <c r="B226" s="16"/>
      <c r="C226" s="17"/>
      <c r="D226" s="17"/>
      <c r="E226" s="72" t="s">
        <v>186</v>
      </c>
      <c r="F226" s="73"/>
      <c r="G226" s="61" t="s">
        <v>30</v>
      </c>
      <c r="H226" s="62">
        <f>59.813*2.8</f>
        <v>167.47639999999998</v>
      </c>
      <c r="I226" s="63"/>
      <c r="J226" s="63"/>
      <c r="K226" s="63">
        <f>H226*I226</f>
        <v>0</v>
      </c>
      <c r="L226" s="63">
        <f>H226*J226</f>
        <v>0</v>
      </c>
      <c r="M226" s="74">
        <f>K226+L226</f>
        <v>0</v>
      </c>
    </row>
    <row r="227" spans="1:13" s="13" customFormat="1">
      <c r="A227" s="15"/>
      <c r="B227" s="16"/>
      <c r="C227" s="17"/>
      <c r="D227" s="17"/>
      <c r="E227" s="72"/>
      <c r="F227" s="73"/>
      <c r="G227" s="61"/>
      <c r="H227" s="62"/>
      <c r="I227" s="63"/>
      <c r="J227" s="63"/>
      <c r="K227" s="63"/>
      <c r="L227" s="63"/>
      <c r="M227" s="74"/>
    </row>
    <row r="228" spans="1:13" s="13" customFormat="1">
      <c r="A228" s="108"/>
      <c r="B228" s="109"/>
      <c r="C228" s="43"/>
      <c r="D228" s="43"/>
      <c r="E228" s="44" t="s">
        <v>187</v>
      </c>
      <c r="F228" s="110"/>
      <c r="G228" s="111"/>
      <c r="H228" s="112"/>
      <c r="I228" s="113"/>
      <c r="J228" s="113"/>
      <c r="K228" s="80">
        <f>SUBTOTAL(9,K222:K226)</f>
        <v>0</v>
      </c>
      <c r="L228" s="80">
        <f>SUBTOTAL(9,L222:L226)</f>
        <v>0</v>
      </c>
      <c r="M228" s="80">
        <f>SUBTOTAL(9,M222:M226)</f>
        <v>0</v>
      </c>
    </row>
    <row r="229" spans="1:13" s="13" customFormat="1" ht="15" customHeight="1">
      <c r="A229" s="49"/>
      <c r="B229" s="50"/>
      <c r="C229" s="51"/>
      <c r="D229" s="51"/>
      <c r="E229" s="52" t="s">
        <v>188</v>
      </c>
      <c r="F229" s="53"/>
      <c r="G229" s="54"/>
      <c r="H229" s="114"/>
      <c r="I229" s="56"/>
      <c r="J229" s="56"/>
      <c r="K229" s="56"/>
      <c r="L229" s="56"/>
      <c r="M229" s="57"/>
    </row>
    <row r="230" spans="1:13" s="13" customFormat="1">
      <c r="A230" s="15"/>
      <c r="B230" s="16"/>
      <c r="C230" s="17"/>
      <c r="D230" s="17"/>
      <c r="E230" s="72"/>
      <c r="F230" s="73"/>
      <c r="G230" s="61"/>
      <c r="H230" s="62"/>
      <c r="I230" s="63"/>
      <c r="J230" s="63"/>
      <c r="K230" s="63"/>
      <c r="L230" s="63"/>
      <c r="M230" s="74"/>
    </row>
    <row r="231" spans="1:13" s="11" customFormat="1" ht="12" customHeight="1">
      <c r="A231" s="65"/>
      <c r="B231" s="66" t="s">
        <v>189</v>
      </c>
      <c r="C231" s="26"/>
      <c r="D231" s="26"/>
      <c r="E231" s="67"/>
      <c r="F231" s="24"/>
      <c r="G231" s="68"/>
      <c r="H231" s="69"/>
      <c r="I231" s="70"/>
      <c r="J231" s="70"/>
      <c r="K231" s="70"/>
      <c r="L231" s="70"/>
      <c r="M231" s="64"/>
    </row>
    <row r="232" spans="1:13" ht="127.5">
      <c r="A232" s="65"/>
      <c r="B232" s="191"/>
      <c r="C232" s="26"/>
      <c r="D232" s="26"/>
      <c r="E232" s="192" t="s">
        <v>190</v>
      </c>
      <c r="G232" s="61"/>
      <c r="H232" s="62"/>
      <c r="I232" s="63"/>
      <c r="J232" s="63"/>
      <c r="K232" s="63"/>
      <c r="L232" s="63"/>
      <c r="M232" s="70"/>
    </row>
    <row r="233" spans="1:13" ht="12" customHeight="1">
      <c r="A233" s="58" t="s">
        <v>191</v>
      </c>
      <c r="E233" s="168" t="s">
        <v>192</v>
      </c>
      <c r="G233" s="163" t="s">
        <v>193</v>
      </c>
      <c r="H233" s="132">
        <v>329</v>
      </c>
      <c r="I233" s="63"/>
      <c r="J233" s="63"/>
      <c r="K233" s="63">
        <f t="shared" ref="K233" si="59">H233*I233</f>
        <v>0</v>
      </c>
      <c r="L233" s="63">
        <f t="shared" ref="L233" si="60">H233*J233</f>
        <v>0</v>
      </c>
      <c r="M233" s="88">
        <f t="shared" ref="M233" si="61">H233*I233+H233*J233</f>
        <v>0</v>
      </c>
    </row>
    <row r="234" spans="1:13" ht="152.25" customHeight="1">
      <c r="A234" s="58"/>
      <c r="E234" s="225" t="s">
        <v>194</v>
      </c>
      <c r="G234" s="163"/>
      <c r="H234" s="132"/>
      <c r="I234" s="63"/>
      <c r="J234" s="63"/>
      <c r="K234" s="63"/>
      <c r="L234" s="63"/>
      <c r="M234" s="88"/>
    </row>
    <row r="235" spans="1:13" ht="12" customHeight="1">
      <c r="A235" s="58" t="s">
        <v>191</v>
      </c>
      <c r="E235" s="168" t="s">
        <v>195</v>
      </c>
      <c r="G235" s="163" t="s">
        <v>193</v>
      </c>
      <c r="H235" s="132">
        <v>286</v>
      </c>
      <c r="I235" s="63"/>
      <c r="J235" s="63"/>
      <c r="K235" s="63">
        <f t="shared" ref="K235" si="62">H235*I235</f>
        <v>0</v>
      </c>
      <c r="L235" s="63">
        <f t="shared" ref="L235" si="63">H235*J235</f>
        <v>0</v>
      </c>
      <c r="M235" s="88">
        <f t="shared" ref="M235" si="64">H235*I235+H235*J235</f>
        <v>0</v>
      </c>
    </row>
    <row r="236" spans="1:13" s="13" customFormat="1">
      <c r="A236" s="15"/>
      <c r="B236" s="16"/>
      <c r="C236" s="17"/>
      <c r="D236" s="17"/>
      <c r="E236" s="72"/>
      <c r="F236" s="73"/>
      <c r="G236" s="61"/>
      <c r="H236" s="62"/>
      <c r="I236" s="63"/>
      <c r="J236" s="63"/>
      <c r="K236" s="63"/>
      <c r="L236" s="63"/>
      <c r="M236" s="74"/>
    </row>
    <row r="237" spans="1:13" s="13" customFormat="1">
      <c r="A237" s="108"/>
      <c r="B237" s="109"/>
      <c r="C237" s="43"/>
      <c r="D237" s="43"/>
      <c r="E237" s="44" t="s">
        <v>196</v>
      </c>
      <c r="F237" s="110"/>
      <c r="G237" s="111"/>
      <c r="H237" s="112"/>
      <c r="I237" s="113"/>
      <c r="J237" s="113"/>
      <c r="K237" s="80">
        <f>SUBTOTAL(9,K230:K236)</f>
        <v>0</v>
      </c>
      <c r="L237" s="80">
        <f>SUBTOTAL(9,L230:L236)</f>
        <v>0</v>
      </c>
      <c r="M237" s="80">
        <f>SUBTOTAL(9,M230:M236)</f>
        <v>0</v>
      </c>
    </row>
    <row r="238" spans="1:13" s="13" customFormat="1" ht="15" customHeight="1">
      <c r="A238" s="49"/>
      <c r="B238" s="50"/>
      <c r="C238" s="51"/>
      <c r="D238" s="51"/>
      <c r="E238" s="52" t="s">
        <v>197</v>
      </c>
      <c r="F238" s="53"/>
      <c r="G238" s="54"/>
      <c r="H238" s="114"/>
      <c r="I238" s="56"/>
      <c r="J238" s="56"/>
      <c r="K238" s="56"/>
      <c r="L238" s="56"/>
      <c r="M238" s="57"/>
    </row>
    <row r="239" spans="1:13" s="13" customFormat="1">
      <c r="A239" s="15"/>
      <c r="B239" s="16"/>
      <c r="C239" s="17"/>
      <c r="D239" s="17"/>
      <c r="E239" s="72"/>
      <c r="F239" s="73"/>
      <c r="G239" s="61"/>
      <c r="H239" s="62"/>
      <c r="I239" s="63"/>
      <c r="J239" s="63"/>
      <c r="K239" s="63"/>
      <c r="L239" s="63"/>
      <c r="M239" s="74"/>
    </row>
    <row r="240" spans="1:13" s="11" customFormat="1" ht="12" customHeight="1">
      <c r="A240" s="65"/>
      <c r="B240" s="66" t="s">
        <v>198</v>
      </c>
      <c r="C240" s="26"/>
      <c r="D240" s="26"/>
      <c r="E240" s="67"/>
      <c r="F240" s="24"/>
      <c r="G240" s="68"/>
      <c r="H240" s="69"/>
      <c r="I240" s="70"/>
      <c r="J240" s="70"/>
      <c r="K240" s="70"/>
      <c r="L240" s="70"/>
      <c r="M240" s="64"/>
    </row>
    <row r="241" spans="1:13" ht="12" customHeight="1">
      <c r="A241" s="65"/>
      <c r="B241" s="66" t="s">
        <v>56</v>
      </c>
      <c r="C241" s="26"/>
      <c r="D241" s="26"/>
      <c r="E241" s="67"/>
      <c r="F241" s="24"/>
      <c r="G241" s="68"/>
      <c r="H241" s="69"/>
      <c r="I241" s="70"/>
      <c r="J241" s="70"/>
      <c r="K241" s="70"/>
      <c r="L241" s="70"/>
      <c r="M241" s="64"/>
    </row>
    <row r="242" spans="1:13" ht="76.5">
      <c r="B242" s="71"/>
      <c r="D242" s="101" t="s">
        <v>57</v>
      </c>
      <c r="E242" s="193" t="s">
        <v>199</v>
      </c>
      <c r="F242" s="194"/>
      <c r="G242" s="61"/>
      <c r="H242" s="62"/>
      <c r="I242" s="63"/>
      <c r="J242" s="63"/>
      <c r="K242" s="63"/>
      <c r="L242" s="63"/>
      <c r="M242" s="64"/>
    </row>
    <row r="243" spans="1:13" ht="25.5">
      <c r="B243" s="71"/>
      <c r="D243" s="101" t="s">
        <v>200</v>
      </c>
      <c r="E243" s="193" t="s">
        <v>201</v>
      </c>
      <c r="F243" s="194"/>
      <c r="G243" s="61"/>
      <c r="H243" s="62"/>
      <c r="I243" s="63"/>
      <c r="J243" s="63"/>
      <c r="K243" s="63"/>
      <c r="L243" s="63"/>
      <c r="M243" s="64"/>
    </row>
    <row r="244" spans="1:13" ht="12" customHeight="1">
      <c r="G244" s="61"/>
      <c r="H244" s="62"/>
      <c r="I244" s="63"/>
      <c r="J244" s="63"/>
      <c r="K244" s="63"/>
      <c r="L244" s="63"/>
      <c r="M244" s="64"/>
    </row>
    <row r="245" spans="1:13">
      <c r="A245" s="65"/>
      <c r="B245" s="67" t="s">
        <v>202</v>
      </c>
      <c r="C245" s="26"/>
      <c r="D245" s="26"/>
      <c r="E245" s="67"/>
      <c r="F245" s="24"/>
      <c r="G245" s="68"/>
      <c r="H245" s="69"/>
      <c r="I245" s="70"/>
      <c r="J245" s="70"/>
      <c r="K245" s="70"/>
      <c r="L245" s="70"/>
      <c r="M245" s="64"/>
    </row>
    <row r="246" spans="1:13" ht="25.5">
      <c r="A246" s="58"/>
      <c r="B246" s="71"/>
      <c r="E246" s="193" t="s">
        <v>203</v>
      </c>
      <c r="F246" s="194"/>
      <c r="G246" s="61"/>
      <c r="H246" s="62"/>
      <c r="I246" s="63"/>
      <c r="J246" s="63"/>
      <c r="K246" s="63"/>
      <c r="L246" s="63"/>
      <c r="M246" s="74"/>
    </row>
    <row r="247" spans="1:13" ht="15">
      <c r="A247" s="58" t="s">
        <v>204</v>
      </c>
      <c r="E247" s="161" t="s">
        <v>171</v>
      </c>
      <c r="G247" s="163" t="s">
        <v>84</v>
      </c>
      <c r="H247" s="164">
        <v>477.8</v>
      </c>
      <c r="I247" s="63"/>
      <c r="J247" s="63"/>
      <c r="K247" s="63">
        <f t="shared" ref="K247" si="65">H247*I247</f>
        <v>0</v>
      </c>
      <c r="L247" s="63">
        <f t="shared" ref="L247" si="66">H247*J247</f>
        <v>0</v>
      </c>
      <c r="M247" s="88">
        <f t="shared" ref="M247" si="67">H247*I247+H247*J247</f>
        <v>0</v>
      </c>
    </row>
    <row r="248" spans="1:13">
      <c r="A248" s="58"/>
      <c r="E248" s="193"/>
      <c r="F248" s="194"/>
      <c r="G248" s="163"/>
      <c r="H248" s="62"/>
      <c r="I248" s="63"/>
      <c r="J248" s="63"/>
      <c r="K248" s="63"/>
      <c r="L248" s="63"/>
      <c r="M248" s="88"/>
    </row>
    <row r="249" spans="1:13">
      <c r="A249" s="65"/>
      <c r="B249" s="67" t="s">
        <v>205</v>
      </c>
      <c r="C249" s="26"/>
      <c r="D249" s="26"/>
      <c r="E249" s="67"/>
      <c r="F249" s="24"/>
      <c r="G249" s="68"/>
      <c r="H249" s="164"/>
      <c r="I249" s="70"/>
      <c r="J249" s="70"/>
      <c r="K249" s="70"/>
      <c r="L249" s="70"/>
      <c r="M249" s="64"/>
    </row>
    <row r="250" spans="1:13">
      <c r="A250" s="58"/>
      <c r="E250" s="104"/>
      <c r="G250" s="61"/>
      <c r="H250" s="62"/>
      <c r="I250" s="63"/>
      <c r="J250" s="63"/>
      <c r="K250" s="63"/>
      <c r="L250" s="63"/>
      <c r="M250" s="74"/>
    </row>
    <row r="251" spans="1:13" ht="25.5">
      <c r="A251" s="58"/>
      <c r="B251" s="71"/>
      <c r="D251" s="91"/>
      <c r="E251" s="195" t="s">
        <v>206</v>
      </c>
      <c r="F251" s="196"/>
      <c r="G251" s="93"/>
      <c r="H251" s="197"/>
      <c r="I251" s="198"/>
      <c r="J251" s="63"/>
      <c r="K251" s="63"/>
      <c r="L251" s="63"/>
      <c r="M251" s="74"/>
    </row>
    <row r="252" spans="1:13" ht="15">
      <c r="A252" s="58" t="s">
        <v>207</v>
      </c>
      <c r="D252" s="91"/>
      <c r="E252" s="161" t="s">
        <v>171</v>
      </c>
      <c r="G252" s="163" t="s">
        <v>84</v>
      </c>
      <c r="H252" s="164">
        <v>566.53</v>
      </c>
      <c r="I252" s="63"/>
      <c r="J252" s="63"/>
      <c r="K252" s="63">
        <f t="shared" ref="K252" si="68">H252*I252</f>
        <v>0</v>
      </c>
      <c r="L252" s="63">
        <f t="shared" ref="L252" si="69">H252*J252</f>
        <v>0</v>
      </c>
      <c r="M252" s="88">
        <f t="shared" ref="M252" si="70">H252*I252+H252*J252</f>
        <v>0</v>
      </c>
    </row>
    <row r="253" spans="1:13">
      <c r="A253" s="58"/>
      <c r="E253" s="193"/>
      <c r="F253" s="194"/>
      <c r="G253" s="163"/>
      <c r="H253" s="62"/>
      <c r="I253" s="63"/>
      <c r="J253" s="63"/>
      <c r="K253" s="63"/>
      <c r="L253" s="63"/>
      <c r="M253" s="88"/>
    </row>
    <row r="254" spans="1:13" s="13" customFormat="1">
      <c r="A254" s="108"/>
      <c r="B254" s="109"/>
      <c r="C254" s="43"/>
      <c r="D254" s="43"/>
      <c r="E254" s="44" t="s">
        <v>208</v>
      </c>
      <c r="F254" s="110"/>
      <c r="G254" s="111"/>
      <c r="H254" s="112"/>
      <c r="I254" s="113"/>
      <c r="J254" s="113"/>
      <c r="K254" s="80">
        <f>SUBTOTAL(9,K239:K253)</f>
        <v>0</v>
      </c>
      <c r="L254" s="80">
        <f>SUBTOTAL(9,L239:L253)</f>
        <v>0</v>
      </c>
      <c r="M254" s="80">
        <f>SUBTOTAL(9,M239:M253)</f>
        <v>0</v>
      </c>
    </row>
    <row r="255" spans="1:13" s="13" customFormat="1" ht="15" customHeight="1">
      <c r="A255" s="49"/>
      <c r="B255" s="50"/>
      <c r="C255" s="51"/>
      <c r="D255" s="51"/>
      <c r="E255" s="52" t="s">
        <v>209</v>
      </c>
      <c r="F255" s="53"/>
      <c r="G255" s="54"/>
      <c r="H255" s="114"/>
      <c r="I255" s="56"/>
      <c r="J255" s="56"/>
      <c r="K255" s="56"/>
      <c r="L255" s="56"/>
      <c r="M255" s="57"/>
    </row>
    <row r="256" spans="1:13" ht="12" customHeight="1">
      <c r="A256" s="58"/>
      <c r="G256" s="61"/>
      <c r="H256" s="62"/>
      <c r="I256" s="63"/>
      <c r="J256" s="63"/>
      <c r="K256" s="63"/>
      <c r="L256" s="63"/>
      <c r="M256" s="64"/>
    </row>
    <row r="257" spans="1:13" s="11" customFormat="1" ht="12" customHeight="1">
      <c r="A257" s="65">
        <v>1.1499999999999999</v>
      </c>
      <c r="B257" s="66" t="s">
        <v>210</v>
      </c>
      <c r="C257" s="26"/>
      <c r="D257" s="26"/>
      <c r="E257" s="67"/>
      <c r="F257" s="24"/>
      <c r="G257" s="68"/>
      <c r="H257" s="69"/>
      <c r="I257" s="70"/>
      <c r="J257" s="70"/>
      <c r="K257" s="70"/>
      <c r="L257" s="70"/>
      <c r="M257" s="64"/>
    </row>
    <row r="258" spans="1:13">
      <c r="D258" s="101"/>
      <c r="E258" s="86"/>
      <c r="F258" s="102"/>
      <c r="G258" s="61"/>
      <c r="H258" s="97"/>
      <c r="I258" s="63"/>
      <c r="J258" s="63"/>
      <c r="K258" s="63"/>
      <c r="L258" s="63"/>
      <c r="M258" s="74"/>
    </row>
    <row r="259" spans="1:13" s="11" customFormat="1">
      <c r="A259" s="65" t="s">
        <v>211</v>
      </c>
      <c r="B259" s="66" t="s">
        <v>212</v>
      </c>
      <c r="C259" s="26"/>
      <c r="D259" s="26"/>
      <c r="E259" s="67"/>
      <c r="F259" s="24"/>
      <c r="G259" s="68"/>
      <c r="H259" s="100"/>
      <c r="I259" s="70"/>
      <c r="J259" s="70"/>
      <c r="K259" s="70"/>
      <c r="L259" s="70"/>
      <c r="M259" s="74"/>
    </row>
    <row r="260" spans="1:13" s="11" customFormat="1">
      <c r="A260" s="65"/>
      <c r="B260" s="66"/>
      <c r="C260" s="26"/>
      <c r="D260" s="25"/>
      <c r="E260" s="67"/>
      <c r="F260" s="24"/>
      <c r="G260" s="68"/>
      <c r="H260" s="100"/>
      <c r="I260" s="70"/>
      <c r="J260" s="70"/>
      <c r="K260" s="70"/>
      <c r="L260" s="70"/>
      <c r="M260" s="74"/>
    </row>
    <row r="261" spans="1:13" ht="12" customHeight="1">
      <c r="A261" s="58"/>
      <c r="D261" s="103" t="s">
        <v>213</v>
      </c>
      <c r="E261" s="86"/>
      <c r="G261" s="61"/>
      <c r="H261" s="97"/>
      <c r="I261" s="63"/>
      <c r="J261" s="63"/>
      <c r="K261" s="63"/>
      <c r="L261" s="63"/>
      <c r="M261" s="74"/>
    </row>
    <row r="262" spans="1:13" ht="89.25">
      <c r="A262" s="58"/>
      <c r="E262" s="86" t="s">
        <v>214</v>
      </c>
      <c r="G262" s="61"/>
      <c r="H262" s="97"/>
      <c r="I262" s="63"/>
      <c r="J262" s="63"/>
      <c r="K262" s="63"/>
      <c r="L262" s="63"/>
      <c r="M262" s="74"/>
    </row>
    <row r="263" spans="1:13" ht="12" customHeight="1">
      <c r="A263" s="58"/>
      <c r="E263" s="104"/>
      <c r="G263" s="61"/>
      <c r="H263" s="97"/>
      <c r="I263" s="63"/>
      <c r="J263" s="63"/>
      <c r="K263" s="63"/>
      <c r="L263" s="63"/>
      <c r="M263" s="74"/>
    </row>
    <row r="264" spans="1:13" ht="25.5">
      <c r="A264" s="58" t="s">
        <v>204</v>
      </c>
      <c r="E264" s="86" t="s">
        <v>215</v>
      </c>
      <c r="G264" s="61" t="s">
        <v>50</v>
      </c>
      <c r="H264" s="87">
        <v>1</v>
      </c>
      <c r="I264" s="63"/>
      <c r="J264" s="63"/>
      <c r="K264" s="63">
        <f t="shared" ref="K264:K267" si="71">H264*I264</f>
        <v>0</v>
      </c>
      <c r="L264" s="63"/>
      <c r="M264" s="88">
        <f t="shared" ref="M264:M268" si="72">H264*I264+H264*J264</f>
        <v>0</v>
      </c>
    </row>
    <row r="265" spans="1:13" ht="25.5">
      <c r="A265" s="58" t="s">
        <v>207</v>
      </c>
      <c r="E265" s="86" t="s">
        <v>216</v>
      </c>
      <c r="G265" s="61" t="s">
        <v>50</v>
      </c>
      <c r="H265" s="87">
        <v>1</v>
      </c>
      <c r="I265" s="63"/>
      <c r="J265" s="63"/>
      <c r="K265" s="63">
        <f t="shared" si="71"/>
        <v>0</v>
      </c>
      <c r="L265" s="63"/>
      <c r="M265" s="88">
        <f t="shared" si="72"/>
        <v>0</v>
      </c>
    </row>
    <row r="266" spans="1:13" ht="25.5">
      <c r="A266" s="58" t="s">
        <v>217</v>
      </c>
      <c r="E266" s="86" t="s">
        <v>218</v>
      </c>
      <c r="G266" s="61" t="s">
        <v>50</v>
      </c>
      <c r="H266" s="87">
        <v>1</v>
      </c>
      <c r="I266" s="63"/>
      <c r="J266" s="63"/>
      <c r="K266" s="63">
        <f t="shared" si="71"/>
        <v>0</v>
      </c>
      <c r="L266" s="63"/>
      <c r="M266" s="88">
        <f t="shared" si="72"/>
        <v>0</v>
      </c>
    </row>
    <row r="267" spans="1:13" ht="12" customHeight="1">
      <c r="A267" s="58" t="s">
        <v>219</v>
      </c>
      <c r="E267" s="86" t="s">
        <v>220</v>
      </c>
      <c r="G267" s="61" t="s">
        <v>50</v>
      </c>
      <c r="H267" s="87">
        <v>3</v>
      </c>
      <c r="I267" s="63"/>
      <c r="J267" s="63"/>
      <c r="K267" s="63">
        <f t="shared" si="71"/>
        <v>0</v>
      </c>
      <c r="L267" s="63"/>
      <c r="M267" s="88">
        <f t="shared" si="72"/>
        <v>0</v>
      </c>
    </row>
    <row r="268" spans="1:13" ht="12" customHeight="1">
      <c r="A268" s="58"/>
      <c r="E268" s="86"/>
      <c r="G268" s="61"/>
      <c r="H268" s="87"/>
      <c r="I268" s="63"/>
      <c r="J268" s="63"/>
      <c r="K268" s="63"/>
      <c r="L268" s="63"/>
      <c r="M268" s="88">
        <f t="shared" si="72"/>
        <v>0</v>
      </c>
    </row>
    <row r="269" spans="1:13" ht="12" customHeight="1">
      <c r="A269" s="58"/>
      <c r="D269" s="103" t="s">
        <v>221</v>
      </c>
      <c r="E269" s="104"/>
      <c r="G269" s="61"/>
      <c r="H269" s="97"/>
      <c r="I269" s="63"/>
      <c r="J269" s="63"/>
      <c r="K269" s="63"/>
      <c r="L269" s="63"/>
      <c r="M269" s="74"/>
    </row>
    <row r="270" spans="1:13" ht="115.9" customHeight="1">
      <c r="A270" s="58"/>
      <c r="E270" s="86" t="s">
        <v>222</v>
      </c>
      <c r="G270" s="61"/>
      <c r="H270" s="97"/>
      <c r="I270" s="63"/>
      <c r="J270" s="63"/>
      <c r="K270" s="63"/>
      <c r="L270" s="63"/>
      <c r="M270" s="74"/>
    </row>
    <row r="271" spans="1:13" ht="12" customHeight="1">
      <c r="A271" s="58"/>
      <c r="E271" s="104"/>
      <c r="G271" s="61"/>
      <c r="H271" s="97"/>
      <c r="I271" s="63"/>
      <c r="J271" s="63"/>
      <c r="K271" s="63"/>
      <c r="L271" s="63"/>
      <c r="M271" s="74"/>
    </row>
    <row r="272" spans="1:13" ht="108" customHeight="1">
      <c r="A272" s="58"/>
      <c r="E272" s="86" t="s">
        <v>223</v>
      </c>
      <c r="G272" s="61"/>
      <c r="H272" s="97"/>
      <c r="I272" s="63"/>
      <c r="J272" s="63"/>
      <c r="K272" s="63"/>
      <c r="L272" s="63"/>
      <c r="M272" s="74"/>
    </row>
    <row r="273" spans="1:13" ht="12" customHeight="1">
      <c r="A273" s="58"/>
      <c r="E273" s="104"/>
      <c r="G273" s="61"/>
      <c r="H273" s="97"/>
      <c r="I273" s="63"/>
      <c r="J273" s="63"/>
      <c r="K273" s="63"/>
      <c r="L273" s="63"/>
      <c r="M273" s="74"/>
    </row>
    <row r="274" spans="1:13">
      <c r="A274" s="58"/>
      <c r="D274" s="105"/>
      <c r="E274" s="86"/>
      <c r="G274" s="61"/>
      <c r="H274" s="87"/>
      <c r="I274" s="63"/>
      <c r="J274" s="63"/>
      <c r="K274" s="63"/>
      <c r="L274" s="63"/>
      <c r="M274" s="74"/>
    </row>
    <row r="275" spans="1:13">
      <c r="A275" s="65"/>
      <c r="B275" s="66" t="s">
        <v>224</v>
      </c>
      <c r="D275" s="106"/>
      <c r="E275" s="86"/>
      <c r="G275" s="61"/>
      <c r="H275" s="87"/>
      <c r="I275" s="63"/>
      <c r="J275" s="63"/>
      <c r="K275" s="63"/>
      <c r="L275" s="63"/>
      <c r="M275" s="74"/>
    </row>
    <row r="276" spans="1:13" ht="25.5">
      <c r="A276" s="58" t="s">
        <v>225</v>
      </c>
      <c r="E276" s="86" t="s">
        <v>226</v>
      </c>
      <c r="G276" s="61" t="s">
        <v>46</v>
      </c>
      <c r="H276" s="87">
        <v>1</v>
      </c>
      <c r="I276" s="63"/>
      <c r="J276" s="63"/>
      <c r="K276" s="63">
        <f t="shared" ref="K276" si="73">H276*I276</f>
        <v>0</v>
      </c>
      <c r="L276" s="63">
        <f t="shared" ref="L276" si="74">H276*J276</f>
        <v>0</v>
      </c>
      <c r="M276" s="88">
        <f t="shared" ref="M276" si="75">H276*I276+H276*J276</f>
        <v>0</v>
      </c>
    </row>
    <row r="277" spans="1:13">
      <c r="A277" s="58"/>
      <c r="E277" s="86"/>
      <c r="G277" s="61"/>
      <c r="H277" s="87"/>
      <c r="I277" s="63"/>
      <c r="J277" s="63"/>
      <c r="K277" s="63"/>
      <c r="L277" s="63"/>
      <c r="M277" s="74"/>
    </row>
    <row r="278" spans="1:13">
      <c r="A278" s="58"/>
      <c r="E278" s="86"/>
      <c r="G278" s="61"/>
      <c r="H278" s="87"/>
      <c r="I278" s="63"/>
      <c r="J278" s="63"/>
      <c r="K278" s="63"/>
      <c r="L278" s="63"/>
      <c r="M278" s="74"/>
    </row>
    <row r="279" spans="1:13">
      <c r="A279" s="65"/>
      <c r="B279" s="66" t="s">
        <v>227</v>
      </c>
      <c r="E279" s="86"/>
      <c r="G279" s="61"/>
      <c r="H279" s="87"/>
      <c r="I279" s="63"/>
      <c r="J279" s="63"/>
      <c r="K279" s="63"/>
      <c r="L279" s="63"/>
      <c r="M279" s="74"/>
    </row>
    <row r="280" spans="1:13" ht="51">
      <c r="A280" s="58"/>
      <c r="E280" s="86" t="s">
        <v>228</v>
      </c>
      <c r="G280" s="61"/>
      <c r="H280" s="87"/>
      <c r="I280" s="63"/>
      <c r="J280" s="63"/>
      <c r="K280" s="63"/>
      <c r="L280" s="63"/>
      <c r="M280" s="74"/>
    </row>
    <row r="281" spans="1:13">
      <c r="A281" s="58"/>
      <c r="E281" s="86"/>
      <c r="G281" s="61"/>
      <c r="H281" s="87"/>
      <c r="I281" s="63"/>
      <c r="J281" s="63"/>
      <c r="K281" s="63"/>
      <c r="L281" s="63"/>
      <c r="M281" s="74"/>
    </row>
    <row r="282" spans="1:13" ht="38.25">
      <c r="A282" s="58" t="s">
        <v>229</v>
      </c>
      <c r="E282" s="86" t="s">
        <v>230</v>
      </c>
      <c r="G282" s="61" t="s">
        <v>50</v>
      </c>
      <c r="H282" s="87">
        <f>SUM(H292:H300)</f>
        <v>190</v>
      </c>
      <c r="I282" s="63"/>
      <c r="J282" s="63"/>
      <c r="K282" s="63">
        <f t="shared" ref="K282" si="76">H282*I282</f>
        <v>0</v>
      </c>
      <c r="L282" s="63">
        <f t="shared" ref="L282" si="77">H282*J282</f>
        <v>0</v>
      </c>
      <c r="M282" s="88">
        <f t="shared" ref="M282" si="78">H282*I282+H282*J282</f>
        <v>0</v>
      </c>
    </row>
    <row r="283" spans="1:13">
      <c r="A283" s="58"/>
      <c r="E283" s="86"/>
      <c r="G283" s="61"/>
      <c r="H283" s="87"/>
      <c r="I283" s="63"/>
      <c r="J283" s="63"/>
      <c r="K283" s="63"/>
      <c r="L283" s="63"/>
      <c r="M283" s="74"/>
    </row>
    <row r="284" spans="1:13" ht="51">
      <c r="A284" s="58" t="s">
        <v>231</v>
      </c>
      <c r="E284" s="86" t="s">
        <v>232</v>
      </c>
      <c r="G284" s="61" t="s">
        <v>50</v>
      </c>
      <c r="H284" s="87">
        <f>SUM(H303:H309)</f>
        <v>236</v>
      </c>
      <c r="I284" s="63"/>
      <c r="J284" s="63"/>
      <c r="K284" s="63">
        <f t="shared" ref="K284" si="79">H284*I284</f>
        <v>0</v>
      </c>
      <c r="L284" s="63">
        <f t="shared" ref="L284" si="80">H284*J284</f>
        <v>0</v>
      </c>
      <c r="M284" s="88">
        <f t="shared" ref="M284" si="81">H284*I284+H284*J284</f>
        <v>0</v>
      </c>
    </row>
    <row r="285" spans="1:13">
      <c r="A285" s="58"/>
      <c r="E285" s="86"/>
      <c r="G285" s="61"/>
      <c r="H285" s="87"/>
      <c r="I285" s="63"/>
      <c r="J285" s="63"/>
      <c r="K285" s="63"/>
      <c r="L285" s="63"/>
      <c r="M285" s="88"/>
    </row>
    <row r="286" spans="1:13">
      <c r="A286" s="65"/>
      <c r="B286" s="66" t="s">
        <v>233</v>
      </c>
      <c r="E286" s="86"/>
      <c r="G286" s="61"/>
      <c r="H286" s="87"/>
      <c r="I286" s="63"/>
      <c r="J286" s="63"/>
      <c r="K286" s="63"/>
      <c r="L286" s="63"/>
      <c r="M286" s="74"/>
    </row>
    <row r="287" spans="1:13" ht="63.75">
      <c r="A287" s="58"/>
      <c r="E287" s="86" t="s">
        <v>234</v>
      </c>
      <c r="G287" s="61"/>
      <c r="H287" s="87"/>
      <c r="I287" s="63"/>
      <c r="J287" s="63"/>
      <c r="K287" s="63"/>
      <c r="L287" s="63"/>
      <c r="M287" s="74"/>
    </row>
    <row r="288" spans="1:13">
      <c r="A288" s="58"/>
      <c r="E288" s="86" t="s">
        <v>235</v>
      </c>
      <c r="G288" s="61"/>
      <c r="H288" s="87"/>
      <c r="I288" s="63"/>
      <c r="J288" s="63"/>
      <c r="K288" s="63"/>
      <c r="L288" s="63"/>
      <c r="M288" s="74"/>
    </row>
    <row r="289" spans="1:13" ht="25.5">
      <c r="A289" s="58"/>
      <c r="E289" s="89" t="s">
        <v>236</v>
      </c>
      <c r="G289" s="61"/>
      <c r="H289" s="87"/>
      <c r="I289" s="63"/>
      <c r="J289" s="63"/>
      <c r="K289" s="63"/>
      <c r="L289" s="63"/>
      <c r="M289" s="74"/>
    </row>
    <row r="290" spans="1:13">
      <c r="A290" s="58"/>
      <c r="E290" s="86"/>
      <c r="G290" s="61"/>
      <c r="H290" s="87"/>
      <c r="I290" s="63"/>
      <c r="J290" s="63"/>
      <c r="K290" s="63"/>
      <c r="L290" s="63"/>
      <c r="M290" s="74"/>
    </row>
    <row r="291" spans="1:13">
      <c r="A291" s="58"/>
      <c r="B291" s="90" t="s">
        <v>237</v>
      </c>
      <c r="E291" s="86"/>
      <c r="G291" s="61"/>
      <c r="H291" s="87"/>
      <c r="I291" s="63"/>
      <c r="J291" s="63"/>
      <c r="K291" s="63"/>
      <c r="L291" s="63"/>
      <c r="M291" s="74"/>
    </row>
    <row r="292" spans="1:13">
      <c r="A292" s="58" t="s">
        <v>238</v>
      </c>
      <c r="C292" s="91"/>
      <c r="D292" s="91"/>
      <c r="E292" s="92" t="s">
        <v>239</v>
      </c>
      <c r="F292" s="4"/>
      <c r="G292" s="93" t="s">
        <v>50</v>
      </c>
      <c r="H292" s="94">
        <v>78</v>
      </c>
      <c r="I292" s="63"/>
      <c r="J292" s="63"/>
      <c r="K292" s="63">
        <f t="shared" ref="K292:K300" si="82">H292*I292</f>
        <v>0</v>
      </c>
      <c r="L292" s="63">
        <f>H292*J292</f>
        <v>0</v>
      </c>
      <c r="M292" s="88">
        <f t="shared" ref="M292:M300" si="83">H292*I292+H292*J292</f>
        <v>0</v>
      </c>
    </row>
    <row r="293" spans="1:13">
      <c r="A293" s="58" t="s">
        <v>240</v>
      </c>
      <c r="C293" s="91"/>
      <c r="D293" s="91"/>
      <c r="E293" s="92" t="s">
        <v>241</v>
      </c>
      <c r="F293" s="4"/>
      <c r="G293" s="93" t="s">
        <v>50</v>
      </c>
      <c r="H293" s="94">
        <v>26</v>
      </c>
      <c r="I293" s="63"/>
      <c r="J293" s="63"/>
      <c r="K293" s="63">
        <f t="shared" si="82"/>
        <v>0</v>
      </c>
      <c r="L293" s="63">
        <f t="shared" ref="L293:L300" si="84">H293*J293</f>
        <v>0</v>
      </c>
      <c r="M293" s="88">
        <f t="shared" si="83"/>
        <v>0</v>
      </c>
    </row>
    <row r="294" spans="1:13">
      <c r="A294" s="58" t="s">
        <v>242</v>
      </c>
      <c r="C294" s="91"/>
      <c r="D294" s="91"/>
      <c r="E294" s="92" t="s">
        <v>243</v>
      </c>
      <c r="F294" s="4"/>
      <c r="G294" s="93" t="s">
        <v>50</v>
      </c>
      <c r="H294" s="94">
        <v>38</v>
      </c>
      <c r="I294" s="63"/>
      <c r="J294" s="63"/>
      <c r="K294" s="63">
        <f t="shared" ref="K294" si="85">H294*I294</f>
        <v>0</v>
      </c>
      <c r="L294" s="63">
        <f t="shared" ref="L294" si="86">H294*J294</f>
        <v>0</v>
      </c>
      <c r="M294" s="88">
        <f t="shared" ref="M294" si="87">H294*I294+H294*J294</f>
        <v>0</v>
      </c>
    </row>
    <row r="295" spans="1:13">
      <c r="A295" s="58" t="s">
        <v>244</v>
      </c>
      <c r="C295" s="91"/>
      <c r="D295" s="91"/>
      <c r="E295" s="92" t="s">
        <v>245</v>
      </c>
      <c r="F295" s="4"/>
      <c r="G295" s="93" t="s">
        <v>50</v>
      </c>
      <c r="H295" s="94">
        <v>15</v>
      </c>
      <c r="I295" s="63"/>
      <c r="J295" s="63"/>
      <c r="K295" s="63">
        <f t="shared" ref="K295" si="88">H295*I295</f>
        <v>0</v>
      </c>
      <c r="L295" s="63">
        <f t="shared" ref="L295" si="89">H295*J295</f>
        <v>0</v>
      </c>
      <c r="M295" s="88">
        <f t="shared" ref="M295" si="90">H295*I295+H295*J295</f>
        <v>0</v>
      </c>
    </row>
    <row r="296" spans="1:13">
      <c r="A296" s="58" t="s">
        <v>246</v>
      </c>
      <c r="C296" s="91"/>
      <c r="D296" s="91"/>
      <c r="E296" s="92" t="s">
        <v>247</v>
      </c>
      <c r="F296" s="4"/>
      <c r="G296" s="93" t="s">
        <v>50</v>
      </c>
      <c r="H296" s="94">
        <v>3</v>
      </c>
      <c r="I296" s="63"/>
      <c r="J296" s="63"/>
      <c r="K296" s="63">
        <f t="shared" si="82"/>
        <v>0</v>
      </c>
      <c r="L296" s="63">
        <f t="shared" si="84"/>
        <v>0</v>
      </c>
      <c r="M296" s="88">
        <f t="shared" si="83"/>
        <v>0</v>
      </c>
    </row>
    <row r="297" spans="1:13">
      <c r="A297" s="58" t="s">
        <v>248</v>
      </c>
      <c r="C297" s="91"/>
      <c r="D297" s="91"/>
      <c r="E297" s="92" t="s">
        <v>249</v>
      </c>
      <c r="F297" s="4"/>
      <c r="G297" s="93" t="s">
        <v>50</v>
      </c>
      <c r="H297" s="94">
        <v>8</v>
      </c>
      <c r="I297" s="63"/>
      <c r="J297" s="63"/>
      <c r="K297" s="63">
        <f t="shared" si="82"/>
        <v>0</v>
      </c>
      <c r="L297" s="63">
        <f t="shared" si="84"/>
        <v>0</v>
      </c>
      <c r="M297" s="88">
        <f t="shared" si="83"/>
        <v>0</v>
      </c>
    </row>
    <row r="298" spans="1:13">
      <c r="A298" s="58" t="s">
        <v>250</v>
      </c>
      <c r="E298" s="86" t="s">
        <v>251</v>
      </c>
      <c r="G298" s="61" t="s">
        <v>50</v>
      </c>
      <c r="H298" s="87">
        <v>13</v>
      </c>
      <c r="I298" s="63"/>
      <c r="J298" s="63"/>
      <c r="K298" s="63">
        <f t="shared" si="82"/>
        <v>0</v>
      </c>
      <c r="L298" s="63">
        <f t="shared" si="84"/>
        <v>0</v>
      </c>
      <c r="M298" s="88">
        <f t="shared" si="83"/>
        <v>0</v>
      </c>
    </row>
    <row r="299" spans="1:13">
      <c r="A299" s="58" t="s">
        <v>252</v>
      </c>
      <c r="E299" s="86" t="s">
        <v>253</v>
      </c>
      <c r="G299" s="61" t="s">
        <v>50</v>
      </c>
      <c r="H299" s="87">
        <v>3</v>
      </c>
      <c r="I299" s="63"/>
      <c r="J299" s="63"/>
      <c r="K299" s="63">
        <f t="shared" si="82"/>
        <v>0</v>
      </c>
      <c r="L299" s="63">
        <f t="shared" si="84"/>
        <v>0</v>
      </c>
      <c r="M299" s="88">
        <f t="shared" si="83"/>
        <v>0</v>
      </c>
    </row>
    <row r="300" spans="1:13" ht="12" customHeight="1">
      <c r="A300" s="58" t="s">
        <v>254</v>
      </c>
      <c r="D300" s="95"/>
      <c r="E300" s="107" t="s">
        <v>255</v>
      </c>
      <c r="G300" s="61" t="s">
        <v>50</v>
      </c>
      <c r="H300" s="97">
        <v>6</v>
      </c>
      <c r="I300" s="63"/>
      <c r="J300" s="63"/>
      <c r="K300" s="63">
        <f t="shared" si="82"/>
        <v>0</v>
      </c>
      <c r="L300" s="63">
        <f t="shared" si="84"/>
        <v>0</v>
      </c>
      <c r="M300" s="88">
        <f t="shared" si="83"/>
        <v>0</v>
      </c>
    </row>
    <row r="301" spans="1:13" ht="12" customHeight="1">
      <c r="A301" s="58"/>
      <c r="D301" s="95"/>
      <c r="E301" s="86"/>
      <c r="G301" s="61"/>
      <c r="H301" s="87"/>
      <c r="I301" s="63"/>
      <c r="J301" s="63"/>
      <c r="K301" s="63"/>
      <c r="L301" s="63"/>
      <c r="M301" s="88"/>
    </row>
    <row r="302" spans="1:13" ht="12" customHeight="1">
      <c r="A302" s="58"/>
      <c r="B302" s="90" t="s">
        <v>256</v>
      </c>
      <c r="D302" s="95"/>
      <c r="E302" s="86"/>
      <c r="G302" s="61"/>
      <c r="H302" s="87"/>
      <c r="I302" s="63"/>
      <c r="J302" s="63"/>
      <c r="K302" s="63"/>
      <c r="L302" s="63"/>
      <c r="M302" s="88"/>
    </row>
    <row r="303" spans="1:13" ht="14.45" customHeight="1">
      <c r="A303" s="58" t="s">
        <v>257</v>
      </c>
      <c r="D303" s="17">
        <v>13</v>
      </c>
      <c r="E303" s="86" t="s">
        <v>258</v>
      </c>
      <c r="G303" s="61" t="s">
        <v>50</v>
      </c>
      <c r="H303" s="94">
        <v>165</v>
      </c>
      <c r="I303" s="63"/>
      <c r="J303" s="63"/>
      <c r="K303" s="63">
        <f t="shared" ref="K303:K310" si="91">H303*I303</f>
        <v>0</v>
      </c>
      <c r="L303" s="63">
        <f>H303*J303</f>
        <v>0</v>
      </c>
      <c r="M303" s="88">
        <f t="shared" ref="M303:M310" si="92">H303*I303+H303*J303</f>
        <v>0</v>
      </c>
    </row>
    <row r="304" spans="1:13" ht="14.45" customHeight="1">
      <c r="A304" s="58" t="s">
        <v>259</v>
      </c>
      <c r="E304" s="86" t="s">
        <v>260</v>
      </c>
      <c r="G304" s="61" t="s">
        <v>50</v>
      </c>
      <c r="H304" s="94">
        <v>18</v>
      </c>
      <c r="I304" s="63"/>
      <c r="J304" s="63"/>
      <c r="K304" s="63">
        <f t="shared" ref="K304" si="93">H304*I304</f>
        <v>0</v>
      </c>
      <c r="L304" s="63">
        <f t="shared" ref="L304:L310" si="94">H304*J304</f>
        <v>0</v>
      </c>
      <c r="M304" s="88">
        <f t="shared" ref="M304" si="95">H304*I304+H304*J304</f>
        <v>0</v>
      </c>
    </row>
    <row r="305" spans="1:13" ht="14.45" customHeight="1">
      <c r="A305" s="58" t="s">
        <v>261</v>
      </c>
      <c r="E305" s="86" t="s">
        <v>262</v>
      </c>
      <c r="G305" s="61" t="s">
        <v>50</v>
      </c>
      <c r="H305" s="94">
        <v>18</v>
      </c>
      <c r="I305" s="63"/>
      <c r="J305" s="63"/>
      <c r="K305" s="63">
        <f t="shared" ref="K305" si="96">H305*I305</f>
        <v>0</v>
      </c>
      <c r="L305" s="63">
        <f t="shared" si="94"/>
        <v>0</v>
      </c>
      <c r="M305" s="88">
        <f t="shared" ref="M305" si="97">H305*I305+H305*J305</f>
        <v>0</v>
      </c>
    </row>
    <row r="306" spans="1:13" ht="14.45" customHeight="1">
      <c r="A306" s="58" t="s">
        <v>263</v>
      </c>
      <c r="E306" s="86" t="s">
        <v>264</v>
      </c>
      <c r="G306" s="61" t="s">
        <v>50</v>
      </c>
      <c r="H306" s="94">
        <v>10</v>
      </c>
      <c r="I306" s="63"/>
      <c r="J306" s="63"/>
      <c r="K306" s="63">
        <f t="shared" ref="K306" si="98">H306*I306</f>
        <v>0</v>
      </c>
      <c r="L306" s="63">
        <f t="shared" si="94"/>
        <v>0</v>
      </c>
      <c r="M306" s="88">
        <f t="shared" ref="M306" si="99">H306*I306+H306*J306</f>
        <v>0</v>
      </c>
    </row>
    <row r="307" spans="1:13" ht="14.45" customHeight="1">
      <c r="A307" s="58" t="s">
        <v>265</v>
      </c>
      <c r="D307" s="17">
        <v>13</v>
      </c>
      <c r="E307" s="86" t="s">
        <v>266</v>
      </c>
      <c r="G307" s="61" t="s">
        <v>50</v>
      </c>
      <c r="H307" s="94">
        <v>4</v>
      </c>
      <c r="I307" s="63"/>
      <c r="J307" s="63"/>
      <c r="K307" s="63">
        <f t="shared" si="91"/>
        <v>0</v>
      </c>
      <c r="L307" s="63">
        <f t="shared" si="94"/>
        <v>0</v>
      </c>
      <c r="M307" s="88">
        <f t="shared" si="92"/>
        <v>0</v>
      </c>
    </row>
    <row r="308" spans="1:13" ht="14.45" customHeight="1">
      <c r="A308" s="58" t="s">
        <v>267</v>
      </c>
      <c r="D308" s="17">
        <v>15</v>
      </c>
      <c r="E308" s="86" t="s">
        <v>268</v>
      </c>
      <c r="G308" s="61" t="s">
        <v>50</v>
      </c>
      <c r="H308" s="87">
        <v>20</v>
      </c>
      <c r="I308" s="63"/>
      <c r="J308" s="63"/>
      <c r="K308" s="63">
        <f t="shared" si="91"/>
        <v>0</v>
      </c>
      <c r="L308" s="63">
        <f t="shared" si="94"/>
        <v>0</v>
      </c>
      <c r="M308" s="88">
        <f t="shared" si="92"/>
        <v>0</v>
      </c>
    </row>
    <row r="309" spans="1:13" ht="14.45" customHeight="1">
      <c r="A309" s="58" t="s">
        <v>269</v>
      </c>
      <c r="E309" s="96" t="s">
        <v>270</v>
      </c>
      <c r="G309" s="61" t="s">
        <v>50</v>
      </c>
      <c r="H309" s="87">
        <v>1</v>
      </c>
      <c r="I309" s="63"/>
      <c r="J309" s="63"/>
      <c r="K309" s="63">
        <f t="shared" si="91"/>
        <v>0</v>
      </c>
      <c r="L309" s="63">
        <f t="shared" si="94"/>
        <v>0</v>
      </c>
      <c r="M309" s="88">
        <f t="shared" si="92"/>
        <v>0</v>
      </c>
    </row>
    <row r="310" spans="1:13" ht="14.45" customHeight="1">
      <c r="A310" s="58" t="s">
        <v>271</v>
      </c>
      <c r="D310" s="215"/>
      <c r="E310" s="96" t="s">
        <v>272</v>
      </c>
      <c r="G310" s="61" t="s">
        <v>50</v>
      </c>
      <c r="H310" s="87">
        <v>18</v>
      </c>
      <c r="I310" s="63"/>
      <c r="J310" s="63"/>
      <c r="K310" s="63">
        <f t="shared" si="91"/>
        <v>0</v>
      </c>
      <c r="L310" s="63">
        <f t="shared" si="94"/>
        <v>0</v>
      </c>
      <c r="M310" s="88">
        <f t="shared" si="92"/>
        <v>0</v>
      </c>
    </row>
    <row r="311" spans="1:13" ht="12" customHeight="1">
      <c r="A311" s="58"/>
      <c r="D311" s="95"/>
      <c r="E311" s="86"/>
      <c r="G311" s="61"/>
      <c r="H311" s="87"/>
      <c r="I311" s="63"/>
      <c r="J311" s="63"/>
      <c r="K311" s="63"/>
      <c r="L311" s="63"/>
      <c r="M311" s="88"/>
    </row>
    <row r="312" spans="1:13" ht="12" customHeight="1">
      <c r="A312" s="58"/>
      <c r="B312" s="90" t="s">
        <v>273</v>
      </c>
      <c r="D312" s="95"/>
      <c r="E312" s="86"/>
      <c r="G312" s="61"/>
      <c r="H312" s="87"/>
      <c r="I312" s="63"/>
      <c r="J312" s="63"/>
      <c r="K312" s="63"/>
      <c r="L312" s="63"/>
      <c r="M312" s="88"/>
    </row>
    <row r="313" spans="1:13" ht="14.45" customHeight="1">
      <c r="A313" s="58" t="s">
        <v>274</v>
      </c>
      <c r="E313" s="86" t="s">
        <v>275</v>
      </c>
      <c r="G313" s="61" t="s">
        <v>50</v>
      </c>
      <c r="H313" s="94">
        <v>0</v>
      </c>
      <c r="I313" s="63">
        <v>0</v>
      </c>
      <c r="J313" s="63">
        <v>0</v>
      </c>
      <c r="K313" s="63">
        <f t="shared" ref="K313:K314" si="100">H313*I313</f>
        <v>0</v>
      </c>
      <c r="L313" s="63">
        <f t="shared" ref="L313:L314" si="101">H313*J313</f>
        <v>0</v>
      </c>
      <c r="M313" s="88">
        <f t="shared" ref="M313:M314" si="102">H313*I313+H313*J313</f>
        <v>0</v>
      </c>
    </row>
    <row r="314" spans="1:13" ht="14.45" customHeight="1">
      <c r="A314" s="58" t="s">
        <v>276</v>
      </c>
      <c r="D314" s="215"/>
      <c r="E314" s="86" t="s">
        <v>277</v>
      </c>
      <c r="G314" s="61" t="s">
        <v>50</v>
      </c>
      <c r="H314" s="94">
        <v>0</v>
      </c>
      <c r="I314" s="63">
        <v>0</v>
      </c>
      <c r="J314" s="63">
        <v>0</v>
      </c>
      <c r="K314" s="63">
        <f t="shared" si="100"/>
        <v>0</v>
      </c>
      <c r="L314" s="63">
        <f t="shared" si="101"/>
        <v>0</v>
      </c>
      <c r="M314" s="88">
        <f t="shared" si="102"/>
        <v>0</v>
      </c>
    </row>
    <row r="315" spans="1:13" ht="12" customHeight="1">
      <c r="A315" s="58"/>
      <c r="D315" s="95"/>
      <c r="E315" s="86"/>
      <c r="G315" s="61"/>
      <c r="H315" s="87"/>
      <c r="I315" s="63"/>
      <c r="J315" s="63"/>
      <c r="K315" s="63"/>
      <c r="L315" s="63"/>
      <c r="M315" s="88"/>
    </row>
    <row r="316" spans="1:13" ht="12" customHeight="1">
      <c r="A316" s="58"/>
      <c r="B316" s="90" t="s">
        <v>278</v>
      </c>
      <c r="D316" s="95"/>
      <c r="E316" s="86"/>
      <c r="G316" s="61"/>
      <c r="H316" s="87"/>
      <c r="I316" s="63"/>
      <c r="J316" s="63"/>
      <c r="K316" s="63"/>
      <c r="L316" s="63"/>
      <c r="M316" s="88"/>
    </row>
    <row r="317" spans="1:13" ht="14.45" customHeight="1">
      <c r="A317" s="58" t="s">
        <v>279</v>
      </c>
      <c r="E317" s="86" t="s">
        <v>280</v>
      </c>
      <c r="G317" s="61" t="s">
        <v>50</v>
      </c>
      <c r="H317" s="94">
        <v>13</v>
      </c>
      <c r="I317" s="63"/>
      <c r="J317" s="63"/>
      <c r="K317" s="63">
        <f>H317*I317</f>
        <v>0</v>
      </c>
      <c r="L317" s="63">
        <f t="shared" ref="L317:L339" si="103">H317*J317</f>
        <v>0</v>
      </c>
      <c r="M317" s="74">
        <f t="shared" ref="M317" si="104">H317*I317+H317*J317</f>
        <v>0</v>
      </c>
    </row>
    <row r="318" spans="1:13" ht="14.45" customHeight="1">
      <c r="A318" s="58" t="s">
        <v>281</v>
      </c>
      <c r="D318" s="215"/>
      <c r="E318" s="86" t="s">
        <v>282</v>
      </c>
      <c r="G318" s="61" t="s">
        <v>50</v>
      </c>
      <c r="H318" s="94">
        <v>1</v>
      </c>
      <c r="I318" s="63"/>
      <c r="J318" s="63"/>
      <c r="K318" s="63">
        <f t="shared" ref="K318:K339" si="105">H318*I318</f>
        <v>0</v>
      </c>
      <c r="L318" s="63">
        <f t="shared" si="103"/>
        <v>0</v>
      </c>
      <c r="M318" s="74">
        <f t="shared" ref="M318:M339" si="106">H318*I318+H318*J318</f>
        <v>0</v>
      </c>
    </row>
    <row r="319" spans="1:13" ht="14.45" customHeight="1">
      <c r="A319" s="58" t="s">
        <v>283</v>
      </c>
      <c r="D319" s="215"/>
      <c r="E319" s="86" t="s">
        <v>284</v>
      </c>
      <c r="G319" s="61" t="s">
        <v>50</v>
      </c>
      <c r="H319" s="94">
        <v>26</v>
      </c>
      <c r="I319" s="63"/>
      <c r="J319" s="63"/>
      <c r="K319" s="63">
        <f t="shared" si="105"/>
        <v>0</v>
      </c>
      <c r="L319" s="63">
        <f t="shared" si="103"/>
        <v>0</v>
      </c>
      <c r="M319" s="74">
        <f t="shared" si="106"/>
        <v>0</v>
      </c>
    </row>
    <row r="320" spans="1:13" ht="14.45" customHeight="1">
      <c r="A320" s="58" t="s">
        <v>285</v>
      </c>
      <c r="D320" s="215"/>
      <c r="E320" s="86" t="s">
        <v>286</v>
      </c>
      <c r="G320" s="61" t="s">
        <v>26</v>
      </c>
      <c r="H320" s="94">
        <v>18</v>
      </c>
      <c r="I320" s="63"/>
      <c r="J320" s="63"/>
      <c r="K320" s="63">
        <f t="shared" si="105"/>
        <v>0</v>
      </c>
      <c r="L320" s="63">
        <f t="shared" si="103"/>
        <v>0</v>
      </c>
      <c r="M320" s="74">
        <f t="shared" si="106"/>
        <v>0</v>
      </c>
    </row>
    <row r="321" spans="1:13" ht="14.45" customHeight="1">
      <c r="A321" s="58" t="s">
        <v>287</v>
      </c>
      <c r="D321" s="215"/>
      <c r="E321" s="86" t="s">
        <v>288</v>
      </c>
      <c r="G321" s="61" t="s">
        <v>26</v>
      </c>
      <c r="H321" s="94">
        <v>2</v>
      </c>
      <c r="I321" s="63"/>
      <c r="J321" s="63"/>
      <c r="K321" s="63">
        <f t="shared" si="105"/>
        <v>0</v>
      </c>
      <c r="L321" s="63">
        <f t="shared" si="103"/>
        <v>0</v>
      </c>
      <c r="M321" s="74">
        <f t="shared" si="106"/>
        <v>0</v>
      </c>
    </row>
    <row r="322" spans="1:13" ht="14.45" customHeight="1">
      <c r="A322" s="58" t="s">
        <v>289</v>
      </c>
      <c r="D322" s="215"/>
      <c r="E322" s="86" t="s">
        <v>290</v>
      </c>
      <c r="G322" s="61" t="s">
        <v>26</v>
      </c>
      <c r="H322" s="94">
        <v>6</v>
      </c>
      <c r="I322" s="63"/>
      <c r="J322" s="63"/>
      <c r="K322" s="63">
        <f t="shared" si="105"/>
        <v>0</v>
      </c>
      <c r="L322" s="63">
        <f t="shared" si="103"/>
        <v>0</v>
      </c>
      <c r="M322" s="74">
        <f t="shared" si="106"/>
        <v>0</v>
      </c>
    </row>
    <row r="323" spans="1:13" ht="14.45" customHeight="1">
      <c r="A323" s="58" t="s">
        <v>291</v>
      </c>
      <c r="D323" s="215"/>
      <c r="E323" s="86" t="s">
        <v>292</v>
      </c>
      <c r="G323" s="61" t="s">
        <v>50</v>
      </c>
      <c r="H323" s="94">
        <v>4</v>
      </c>
      <c r="I323" s="63"/>
      <c r="J323" s="63"/>
      <c r="K323" s="63">
        <f t="shared" si="105"/>
        <v>0</v>
      </c>
      <c r="L323" s="63">
        <f t="shared" si="103"/>
        <v>0</v>
      </c>
      <c r="M323" s="74">
        <f t="shared" si="106"/>
        <v>0</v>
      </c>
    </row>
    <row r="324" spans="1:13" ht="14.45" customHeight="1">
      <c r="A324" s="58" t="s">
        <v>293</v>
      </c>
      <c r="D324" s="215"/>
      <c r="E324" s="86" t="s">
        <v>294</v>
      </c>
      <c r="G324" s="61" t="s">
        <v>50</v>
      </c>
      <c r="H324" s="94">
        <v>2</v>
      </c>
      <c r="I324" s="63"/>
      <c r="J324" s="63"/>
      <c r="K324" s="63">
        <f t="shared" si="105"/>
        <v>0</v>
      </c>
      <c r="L324" s="63">
        <f t="shared" si="103"/>
        <v>0</v>
      </c>
      <c r="M324" s="74">
        <f t="shared" si="106"/>
        <v>0</v>
      </c>
    </row>
    <row r="325" spans="1:13" ht="14.45" customHeight="1">
      <c r="A325" s="58" t="s">
        <v>295</v>
      </c>
      <c r="D325" s="215"/>
      <c r="E325" s="86" t="s">
        <v>296</v>
      </c>
      <c r="G325" s="61" t="s">
        <v>50</v>
      </c>
      <c r="H325" s="94">
        <v>4</v>
      </c>
      <c r="I325" s="63"/>
      <c r="J325" s="63"/>
      <c r="K325" s="63">
        <f t="shared" si="105"/>
        <v>0</v>
      </c>
      <c r="L325" s="63">
        <f t="shared" si="103"/>
        <v>0</v>
      </c>
      <c r="M325" s="74">
        <f t="shared" si="106"/>
        <v>0</v>
      </c>
    </row>
    <row r="326" spans="1:13" ht="14.45" customHeight="1">
      <c r="A326" s="58" t="s">
        <v>297</v>
      </c>
      <c r="D326" s="215"/>
      <c r="E326" s="86" t="s">
        <v>298</v>
      </c>
      <c r="G326" s="61" t="s">
        <v>50</v>
      </c>
      <c r="H326" s="94">
        <v>4</v>
      </c>
      <c r="I326" s="63"/>
      <c r="J326" s="63"/>
      <c r="K326" s="63">
        <f t="shared" si="105"/>
        <v>0</v>
      </c>
      <c r="L326" s="63">
        <f t="shared" si="103"/>
        <v>0</v>
      </c>
      <c r="M326" s="74">
        <f t="shared" si="106"/>
        <v>0</v>
      </c>
    </row>
    <row r="327" spans="1:13" ht="14.45" customHeight="1">
      <c r="A327" s="58" t="s">
        <v>299</v>
      </c>
      <c r="D327" s="215"/>
      <c r="E327" s="86" t="s">
        <v>300</v>
      </c>
      <c r="G327" s="61" t="s">
        <v>50</v>
      </c>
      <c r="H327" s="94">
        <v>4</v>
      </c>
      <c r="I327" s="63"/>
      <c r="J327" s="63"/>
      <c r="K327" s="63">
        <f t="shared" si="105"/>
        <v>0</v>
      </c>
      <c r="L327" s="63">
        <f t="shared" si="103"/>
        <v>0</v>
      </c>
      <c r="M327" s="74">
        <f t="shared" si="106"/>
        <v>0</v>
      </c>
    </row>
    <row r="328" spans="1:13" ht="14.45" customHeight="1">
      <c r="A328" s="58" t="s">
        <v>301</v>
      </c>
      <c r="D328" s="215"/>
      <c r="E328" s="86" t="s">
        <v>302</v>
      </c>
      <c r="G328" s="61" t="s">
        <v>50</v>
      </c>
      <c r="H328" s="94">
        <v>4</v>
      </c>
      <c r="I328" s="63"/>
      <c r="J328" s="63"/>
      <c r="K328" s="63">
        <f t="shared" si="105"/>
        <v>0</v>
      </c>
      <c r="L328" s="63">
        <f t="shared" si="103"/>
        <v>0</v>
      </c>
      <c r="M328" s="74">
        <f t="shared" si="106"/>
        <v>0</v>
      </c>
    </row>
    <row r="329" spans="1:13" ht="14.45" customHeight="1">
      <c r="A329" s="58" t="s">
        <v>303</v>
      </c>
      <c r="D329" s="215"/>
      <c r="E329" s="86" t="s">
        <v>304</v>
      </c>
      <c r="G329" s="61" t="s">
        <v>26</v>
      </c>
      <c r="H329" s="94">
        <v>13</v>
      </c>
      <c r="I329" s="63"/>
      <c r="J329" s="63"/>
      <c r="K329" s="63">
        <f t="shared" si="105"/>
        <v>0</v>
      </c>
      <c r="L329" s="63">
        <f t="shared" si="103"/>
        <v>0</v>
      </c>
      <c r="M329" s="74">
        <f t="shared" si="106"/>
        <v>0</v>
      </c>
    </row>
    <row r="330" spans="1:13" ht="14.45" customHeight="1">
      <c r="A330" s="58" t="s">
        <v>305</v>
      </c>
      <c r="D330" s="215"/>
      <c r="E330" s="86" t="s">
        <v>306</v>
      </c>
      <c r="G330" s="61" t="s">
        <v>26</v>
      </c>
      <c r="H330" s="94">
        <v>1</v>
      </c>
      <c r="I330" s="63"/>
      <c r="J330" s="63"/>
      <c r="K330" s="63">
        <f t="shared" si="105"/>
        <v>0</v>
      </c>
      <c r="L330" s="63">
        <f t="shared" si="103"/>
        <v>0</v>
      </c>
      <c r="M330" s="74">
        <f t="shared" si="106"/>
        <v>0</v>
      </c>
    </row>
    <row r="331" spans="1:13" ht="14.45" customHeight="1">
      <c r="A331" s="58" t="s">
        <v>307</v>
      </c>
      <c r="D331" s="215"/>
      <c r="E331" s="86" t="s">
        <v>308</v>
      </c>
      <c r="G331" s="61" t="s">
        <v>26</v>
      </c>
      <c r="H331" s="94">
        <v>2</v>
      </c>
      <c r="I331" s="63"/>
      <c r="J331" s="63"/>
      <c r="K331" s="63">
        <f t="shared" si="105"/>
        <v>0</v>
      </c>
      <c r="L331" s="63">
        <f t="shared" si="103"/>
        <v>0</v>
      </c>
      <c r="M331" s="74">
        <f t="shared" si="106"/>
        <v>0</v>
      </c>
    </row>
    <row r="332" spans="1:13" ht="14.45" customHeight="1">
      <c r="A332" s="58" t="s">
        <v>309</v>
      </c>
      <c r="D332" s="215"/>
      <c r="E332" s="86" t="s">
        <v>310</v>
      </c>
      <c r="G332" s="61" t="s">
        <v>26</v>
      </c>
      <c r="H332" s="94">
        <v>36</v>
      </c>
      <c r="I332" s="63"/>
      <c r="J332" s="63"/>
      <c r="K332" s="63">
        <f t="shared" si="105"/>
        <v>0</v>
      </c>
      <c r="L332" s="63">
        <f t="shared" si="103"/>
        <v>0</v>
      </c>
      <c r="M332" s="74">
        <f t="shared" si="106"/>
        <v>0</v>
      </c>
    </row>
    <row r="333" spans="1:13" ht="14.45" customHeight="1">
      <c r="A333" s="58" t="s">
        <v>311</v>
      </c>
      <c r="D333" s="215"/>
      <c r="E333" s="86" t="s">
        <v>312</v>
      </c>
      <c r="G333" s="61" t="s">
        <v>26</v>
      </c>
      <c r="H333" s="94">
        <v>21</v>
      </c>
      <c r="I333" s="63"/>
      <c r="J333" s="63"/>
      <c r="K333" s="63">
        <f t="shared" si="105"/>
        <v>0</v>
      </c>
      <c r="L333" s="63">
        <f t="shared" si="103"/>
        <v>0</v>
      </c>
      <c r="M333" s="74">
        <f t="shared" si="106"/>
        <v>0</v>
      </c>
    </row>
    <row r="334" spans="1:13" ht="14.45" customHeight="1">
      <c r="A334" s="58" t="s">
        <v>313</v>
      </c>
      <c r="D334" s="215"/>
      <c r="E334" s="86" t="s">
        <v>314</v>
      </c>
      <c r="G334" s="61" t="s">
        <v>26</v>
      </c>
      <c r="H334" s="94">
        <v>6</v>
      </c>
      <c r="I334" s="63"/>
      <c r="J334" s="63"/>
      <c r="K334" s="63">
        <f t="shared" si="105"/>
        <v>0</v>
      </c>
      <c r="L334" s="63">
        <f t="shared" si="103"/>
        <v>0</v>
      </c>
      <c r="M334" s="74">
        <f t="shared" si="106"/>
        <v>0</v>
      </c>
    </row>
    <row r="335" spans="1:13" ht="14.45" customHeight="1">
      <c r="A335" s="58" t="s">
        <v>315</v>
      </c>
      <c r="D335" s="215"/>
      <c r="E335" s="86" t="s">
        <v>316</v>
      </c>
      <c r="G335" s="61" t="s">
        <v>26</v>
      </c>
      <c r="H335" s="94">
        <v>3</v>
      </c>
      <c r="I335" s="63"/>
      <c r="J335" s="63"/>
      <c r="K335" s="63">
        <f t="shared" si="105"/>
        <v>0</v>
      </c>
      <c r="L335" s="63">
        <f t="shared" si="103"/>
        <v>0</v>
      </c>
      <c r="M335" s="74">
        <f t="shared" si="106"/>
        <v>0</v>
      </c>
    </row>
    <row r="336" spans="1:13" ht="14.45" customHeight="1">
      <c r="A336" s="58" t="s">
        <v>317</v>
      </c>
      <c r="D336" s="215"/>
      <c r="E336" s="86" t="s">
        <v>318</v>
      </c>
      <c r="G336" s="61" t="s">
        <v>26</v>
      </c>
      <c r="H336" s="94">
        <v>3</v>
      </c>
      <c r="I336" s="63"/>
      <c r="J336" s="63"/>
      <c r="K336" s="63">
        <f t="shared" si="105"/>
        <v>0</v>
      </c>
      <c r="L336" s="63">
        <f t="shared" si="103"/>
        <v>0</v>
      </c>
      <c r="M336" s="74">
        <f t="shared" si="106"/>
        <v>0</v>
      </c>
    </row>
    <row r="337" spans="1:13" ht="14.45" customHeight="1">
      <c r="A337" s="58" t="s">
        <v>319</v>
      </c>
      <c r="D337" s="215"/>
      <c r="E337" s="86" t="s">
        <v>320</v>
      </c>
      <c r="G337" s="61" t="s">
        <v>26</v>
      </c>
      <c r="H337" s="94">
        <v>9</v>
      </c>
      <c r="I337" s="63"/>
      <c r="J337" s="63"/>
      <c r="K337" s="63">
        <f t="shared" si="105"/>
        <v>0</v>
      </c>
      <c r="L337" s="63">
        <f t="shared" si="103"/>
        <v>0</v>
      </c>
      <c r="M337" s="74">
        <f t="shared" si="106"/>
        <v>0</v>
      </c>
    </row>
    <row r="338" spans="1:13" ht="14.45" customHeight="1">
      <c r="A338" s="58" t="s">
        <v>321</v>
      </c>
      <c r="D338" s="215"/>
      <c r="E338" s="86" t="s">
        <v>322</v>
      </c>
      <c r="G338" s="61" t="s">
        <v>26</v>
      </c>
      <c r="H338" s="94">
        <v>4</v>
      </c>
      <c r="I338" s="63"/>
      <c r="J338" s="63"/>
      <c r="K338" s="63">
        <f t="shared" si="105"/>
        <v>0</v>
      </c>
      <c r="L338" s="63">
        <f t="shared" si="103"/>
        <v>0</v>
      </c>
      <c r="M338" s="74">
        <f t="shared" si="106"/>
        <v>0</v>
      </c>
    </row>
    <row r="339" spans="1:13" ht="14.45" customHeight="1">
      <c r="A339" s="58" t="s">
        <v>323</v>
      </c>
      <c r="D339" s="215"/>
      <c r="E339" s="86" t="s">
        <v>304</v>
      </c>
      <c r="G339" s="61" t="s">
        <v>26</v>
      </c>
      <c r="H339" s="94">
        <v>13</v>
      </c>
      <c r="I339" s="63"/>
      <c r="J339" s="63"/>
      <c r="K339" s="63">
        <f t="shared" si="105"/>
        <v>0</v>
      </c>
      <c r="L339" s="63">
        <f t="shared" si="103"/>
        <v>0</v>
      </c>
      <c r="M339" s="74">
        <f t="shared" si="106"/>
        <v>0</v>
      </c>
    </row>
    <row r="340" spans="1:13" ht="12" customHeight="1">
      <c r="A340" s="58"/>
      <c r="D340" s="95"/>
      <c r="E340" s="86"/>
      <c r="G340" s="61"/>
      <c r="H340" s="87"/>
      <c r="I340" s="63"/>
      <c r="J340" s="63"/>
      <c r="K340" s="63"/>
      <c r="L340" s="63"/>
      <c r="M340" s="88"/>
    </row>
    <row r="341" spans="1:13" s="14" customFormat="1">
      <c r="A341" s="49"/>
      <c r="B341" s="75" t="s">
        <v>324</v>
      </c>
      <c r="C341" s="51"/>
      <c r="D341" s="51"/>
      <c r="E341" s="52"/>
      <c r="F341" s="76"/>
      <c r="G341" s="77"/>
      <c r="H341" s="78"/>
      <c r="I341" s="79"/>
      <c r="J341" s="79"/>
      <c r="K341" s="80">
        <f>SUBTOTAL(9,K256:K340)</f>
        <v>0</v>
      </c>
      <c r="L341" s="80">
        <f>SUBTOTAL(9,L256:L340)</f>
        <v>0</v>
      </c>
      <c r="M341" s="80">
        <f>SUBTOTAL(9,M256:M340)</f>
        <v>0</v>
      </c>
    </row>
    <row r="342" spans="1:13" s="13" customFormat="1" ht="15" customHeight="1">
      <c r="A342" s="49"/>
      <c r="B342" s="50"/>
      <c r="C342" s="51"/>
      <c r="D342" s="51"/>
      <c r="E342" s="52" t="s">
        <v>325</v>
      </c>
      <c r="F342" s="53"/>
      <c r="G342" s="54"/>
      <c r="H342" s="114"/>
      <c r="I342" s="56"/>
      <c r="J342" s="56"/>
      <c r="K342" s="56"/>
      <c r="L342" s="56"/>
      <c r="M342" s="80"/>
    </row>
    <row r="343" spans="1:13" s="11" customFormat="1" ht="12" customHeight="1">
      <c r="A343" s="65"/>
      <c r="B343" s="25"/>
      <c r="C343" s="26"/>
      <c r="D343" s="26"/>
      <c r="E343" s="67"/>
      <c r="F343" s="24"/>
      <c r="G343" s="68"/>
      <c r="H343" s="100"/>
      <c r="I343" s="70"/>
      <c r="J343" s="70"/>
      <c r="K343" s="70"/>
      <c r="L343" s="70"/>
      <c r="M343" s="64"/>
    </row>
    <row r="344" spans="1:13" s="11" customFormat="1" ht="12" customHeight="1">
      <c r="A344" s="65"/>
      <c r="B344" s="66" t="s">
        <v>56</v>
      </c>
      <c r="C344" s="26"/>
      <c r="D344" s="26"/>
      <c r="E344" s="67"/>
      <c r="F344" s="24"/>
      <c r="G344" s="68"/>
      <c r="H344" s="100"/>
      <c r="I344" s="70"/>
      <c r="J344" s="70"/>
      <c r="K344" s="70"/>
      <c r="L344" s="70"/>
      <c r="M344" s="64"/>
    </row>
    <row r="345" spans="1:13" ht="89.25">
      <c r="B345" s="71"/>
      <c r="D345" s="101" t="s">
        <v>57</v>
      </c>
      <c r="E345" s="86" t="s">
        <v>326</v>
      </c>
      <c r="F345" s="73"/>
      <c r="G345" s="61"/>
      <c r="H345" s="97"/>
      <c r="I345" s="63"/>
      <c r="J345" s="63"/>
      <c r="K345" s="63"/>
      <c r="L345" s="63"/>
      <c r="M345" s="64"/>
    </row>
    <row r="346" spans="1:13">
      <c r="B346" s="71"/>
      <c r="D346" s="101" t="s">
        <v>200</v>
      </c>
      <c r="E346" s="86" t="s">
        <v>327</v>
      </c>
      <c r="F346" s="73"/>
      <c r="G346" s="61"/>
      <c r="H346" s="97"/>
      <c r="I346" s="63"/>
      <c r="J346" s="63"/>
      <c r="K346" s="63"/>
      <c r="L346" s="63"/>
      <c r="M346" s="64"/>
    </row>
    <row r="347" spans="1:13">
      <c r="B347" s="71"/>
      <c r="D347" s="101" t="s">
        <v>328</v>
      </c>
      <c r="E347" s="86" t="s">
        <v>329</v>
      </c>
      <c r="F347" s="73"/>
      <c r="G347" s="61"/>
      <c r="H347" s="97"/>
      <c r="I347" s="63"/>
      <c r="J347" s="63"/>
      <c r="K347" s="63"/>
      <c r="L347" s="63"/>
      <c r="M347" s="64"/>
    </row>
    <row r="348" spans="1:13" ht="38.25">
      <c r="B348" s="71"/>
      <c r="D348" s="101" t="s">
        <v>330</v>
      </c>
      <c r="E348" s="86" t="s">
        <v>331</v>
      </c>
      <c r="F348" s="73"/>
      <c r="G348" s="61"/>
      <c r="H348" s="97"/>
      <c r="I348" s="63"/>
      <c r="J348" s="63"/>
      <c r="K348" s="63"/>
      <c r="L348" s="63"/>
      <c r="M348" s="74"/>
    </row>
    <row r="349" spans="1:13">
      <c r="A349" s="58" t="s">
        <v>332</v>
      </c>
      <c r="D349" s="101"/>
      <c r="E349" s="86" t="s">
        <v>333</v>
      </c>
      <c r="F349" s="73"/>
      <c r="G349" s="61" t="s">
        <v>46</v>
      </c>
      <c r="H349" s="87">
        <v>1</v>
      </c>
      <c r="I349" s="63"/>
      <c r="J349" s="63"/>
      <c r="K349" s="63">
        <f>H349*I349</f>
        <v>0</v>
      </c>
      <c r="L349" s="63">
        <f>H349*J349</f>
        <v>0</v>
      </c>
      <c r="M349" s="88">
        <f>K349+L349</f>
        <v>0</v>
      </c>
    </row>
    <row r="350" spans="1:13">
      <c r="B350" s="71"/>
      <c r="D350" s="101"/>
      <c r="E350" s="216"/>
      <c r="F350" s="73"/>
      <c r="G350" s="61"/>
      <c r="H350" s="97"/>
      <c r="I350" s="63"/>
      <c r="J350" s="63"/>
      <c r="K350" s="63"/>
      <c r="L350" s="63"/>
      <c r="M350" s="74"/>
    </row>
    <row r="351" spans="1:13" s="11" customFormat="1" ht="12" customHeight="1">
      <c r="A351" s="65"/>
      <c r="B351" s="66" t="s">
        <v>171</v>
      </c>
      <c r="C351" s="26"/>
      <c r="D351" s="26"/>
      <c r="E351" s="67"/>
      <c r="F351" s="73"/>
      <c r="G351" s="68"/>
      <c r="H351" s="100"/>
      <c r="I351" s="70"/>
      <c r="J351" s="70"/>
      <c r="K351" s="70"/>
      <c r="L351" s="70"/>
      <c r="M351" s="64"/>
    </row>
    <row r="352" spans="1:13" s="11" customFormat="1" ht="12" customHeight="1">
      <c r="A352" s="65"/>
      <c r="B352" s="66" t="s">
        <v>334</v>
      </c>
      <c r="C352" s="26"/>
      <c r="D352" s="26"/>
      <c r="E352" s="67"/>
      <c r="F352" s="73"/>
      <c r="G352" s="68"/>
      <c r="H352" s="100"/>
      <c r="I352" s="70"/>
      <c r="J352" s="70"/>
      <c r="K352" s="70"/>
      <c r="L352" s="70"/>
      <c r="M352" s="64"/>
    </row>
    <row r="353" spans="1:13" ht="38.25">
      <c r="D353" s="101"/>
      <c r="E353" s="86" t="s">
        <v>335</v>
      </c>
      <c r="F353" s="73"/>
      <c r="G353" s="61"/>
      <c r="H353" s="97"/>
      <c r="I353" s="63"/>
      <c r="J353" s="63"/>
      <c r="K353" s="63"/>
      <c r="L353" s="63"/>
      <c r="M353" s="74"/>
    </row>
    <row r="354" spans="1:13">
      <c r="A354" s="58" t="s">
        <v>336</v>
      </c>
      <c r="D354" s="101"/>
      <c r="E354" s="86" t="s">
        <v>337</v>
      </c>
      <c r="F354" s="73"/>
      <c r="G354" s="61" t="s">
        <v>46</v>
      </c>
      <c r="H354" s="87">
        <v>1</v>
      </c>
      <c r="I354" s="63"/>
      <c r="J354" s="63"/>
      <c r="K354" s="63">
        <f>H354*I354</f>
        <v>0</v>
      </c>
      <c r="L354" s="63">
        <f>H354*J354</f>
        <v>0</v>
      </c>
      <c r="M354" s="88">
        <f>K354+L354</f>
        <v>0</v>
      </c>
    </row>
    <row r="355" spans="1:13">
      <c r="D355" s="217"/>
      <c r="E355" s="86"/>
      <c r="F355" s="73"/>
      <c r="G355" s="61"/>
      <c r="H355" s="97"/>
      <c r="I355" s="63"/>
      <c r="J355" s="63"/>
      <c r="K355" s="63"/>
      <c r="L355" s="63"/>
      <c r="M355" s="74"/>
    </row>
    <row r="356" spans="1:13" ht="12" customHeight="1">
      <c r="A356" s="58"/>
      <c r="D356" s="103" t="s">
        <v>338</v>
      </c>
      <c r="E356" s="104"/>
      <c r="F356" s="73"/>
      <c r="G356" s="61"/>
      <c r="H356" s="97"/>
      <c r="I356" s="63"/>
      <c r="J356" s="63"/>
      <c r="K356" s="63"/>
      <c r="L356" s="63"/>
      <c r="M356" s="74"/>
    </row>
    <row r="357" spans="1:13" ht="25.5">
      <c r="A357" s="58" t="s">
        <v>339</v>
      </c>
      <c r="D357" s="101"/>
      <c r="E357" s="86" t="s">
        <v>340</v>
      </c>
      <c r="F357" s="73"/>
      <c r="G357" s="61" t="s">
        <v>46</v>
      </c>
      <c r="H357" s="97">
        <v>8</v>
      </c>
      <c r="I357" s="63"/>
      <c r="J357" s="63"/>
      <c r="K357" s="63">
        <f t="shared" ref="K357" si="107">H357*I357</f>
        <v>0</v>
      </c>
      <c r="L357" s="63">
        <f t="shared" ref="L357" si="108">H357*J357</f>
        <v>0</v>
      </c>
      <c r="M357" s="88">
        <f>K357+L357</f>
        <v>0</v>
      </c>
    </row>
    <row r="358" spans="1:13">
      <c r="A358" s="58"/>
      <c r="D358" s="101"/>
      <c r="E358" s="218"/>
      <c r="F358" s="73"/>
      <c r="G358" s="61"/>
      <c r="H358" s="97"/>
      <c r="I358" s="63"/>
      <c r="J358" s="63"/>
      <c r="K358" s="63"/>
      <c r="L358" s="63"/>
      <c r="M358" s="88"/>
    </row>
    <row r="359" spans="1:13" ht="12" customHeight="1">
      <c r="A359" s="58"/>
      <c r="D359" s="103" t="s">
        <v>341</v>
      </c>
      <c r="E359" s="104"/>
      <c r="F359" s="73"/>
      <c r="G359" s="61"/>
      <c r="H359" s="97"/>
      <c r="I359" s="63"/>
      <c r="J359" s="63"/>
      <c r="K359" s="63">
        <f t="shared" ref="K359:K377" si="109">H359*I359</f>
        <v>0</v>
      </c>
      <c r="L359" s="63">
        <f t="shared" ref="L359:L377" si="110">H359*J359</f>
        <v>0</v>
      </c>
      <c r="M359" s="88">
        <f t="shared" ref="M359:M377" si="111">K359+L359</f>
        <v>0</v>
      </c>
    </row>
    <row r="360" spans="1:13" ht="38.25">
      <c r="A360" s="58" t="s">
        <v>342</v>
      </c>
      <c r="E360" s="86" t="s">
        <v>343</v>
      </c>
      <c r="F360" s="73"/>
      <c r="G360" s="61" t="s">
        <v>46</v>
      </c>
      <c r="H360" s="97">
        <v>8</v>
      </c>
      <c r="I360" s="63"/>
      <c r="J360" s="63"/>
      <c r="K360" s="63">
        <f t="shared" si="109"/>
        <v>0</v>
      </c>
      <c r="L360" s="63">
        <f t="shared" si="110"/>
        <v>0</v>
      </c>
      <c r="M360" s="88">
        <f t="shared" si="111"/>
        <v>0</v>
      </c>
    </row>
    <row r="361" spans="1:13" ht="51">
      <c r="A361" s="58" t="s">
        <v>344</v>
      </c>
      <c r="E361" s="86" t="s">
        <v>345</v>
      </c>
      <c r="F361" s="73"/>
      <c r="G361" s="61" t="s">
        <v>46</v>
      </c>
      <c r="H361" s="97">
        <v>8</v>
      </c>
      <c r="I361" s="63"/>
      <c r="J361" s="63"/>
      <c r="K361" s="63">
        <f t="shared" si="109"/>
        <v>0</v>
      </c>
      <c r="L361" s="63">
        <f t="shared" si="110"/>
        <v>0</v>
      </c>
      <c r="M361" s="88">
        <f t="shared" si="111"/>
        <v>0</v>
      </c>
    </row>
    <row r="362" spans="1:13" ht="25.5">
      <c r="A362" s="58" t="s">
        <v>346</v>
      </c>
      <c r="E362" s="86" t="s">
        <v>347</v>
      </c>
      <c r="F362" s="73"/>
      <c r="G362" s="61" t="s">
        <v>46</v>
      </c>
      <c r="H362" s="97">
        <v>8</v>
      </c>
      <c r="I362" s="63"/>
      <c r="J362" s="63"/>
      <c r="K362" s="63">
        <f t="shared" si="109"/>
        <v>0</v>
      </c>
      <c r="L362" s="63">
        <f t="shared" si="110"/>
        <v>0</v>
      </c>
      <c r="M362" s="88">
        <f t="shared" si="111"/>
        <v>0</v>
      </c>
    </row>
    <row r="363" spans="1:13">
      <c r="E363" s="86"/>
      <c r="F363" s="73"/>
      <c r="G363" s="61"/>
      <c r="H363" s="97"/>
      <c r="I363" s="63"/>
      <c r="J363" s="63"/>
      <c r="K363" s="63">
        <f t="shared" si="109"/>
        <v>0</v>
      </c>
      <c r="L363" s="63">
        <f t="shared" si="110"/>
        <v>0</v>
      </c>
      <c r="M363" s="88">
        <f t="shared" si="111"/>
        <v>0</v>
      </c>
    </row>
    <row r="364" spans="1:13" s="11" customFormat="1" ht="12" customHeight="1">
      <c r="A364" s="65"/>
      <c r="B364" s="66" t="s">
        <v>348</v>
      </c>
      <c r="C364" s="26"/>
      <c r="D364" s="26"/>
      <c r="E364" s="67"/>
      <c r="F364" s="73"/>
      <c r="G364" s="68"/>
      <c r="H364" s="100"/>
      <c r="I364" s="70"/>
      <c r="J364" s="70"/>
      <c r="K364" s="63">
        <f t="shared" si="109"/>
        <v>0</v>
      </c>
      <c r="L364" s="63">
        <f t="shared" si="110"/>
        <v>0</v>
      </c>
      <c r="M364" s="88">
        <f t="shared" si="111"/>
        <v>0</v>
      </c>
    </row>
    <row r="365" spans="1:13" ht="51">
      <c r="A365" s="58" t="s">
        <v>349</v>
      </c>
      <c r="E365" s="86" t="s">
        <v>350</v>
      </c>
      <c r="F365" s="73"/>
      <c r="G365" s="61" t="s">
        <v>46</v>
      </c>
      <c r="H365" s="97">
        <v>8</v>
      </c>
      <c r="I365" s="63"/>
      <c r="J365" s="63"/>
      <c r="K365" s="63">
        <f t="shared" si="109"/>
        <v>0</v>
      </c>
      <c r="L365" s="63">
        <f t="shared" si="110"/>
        <v>0</v>
      </c>
      <c r="M365" s="88">
        <f t="shared" si="111"/>
        <v>0</v>
      </c>
    </row>
    <row r="366" spans="1:13">
      <c r="A366" s="58"/>
      <c r="E366" s="86"/>
      <c r="F366" s="73"/>
      <c r="G366" s="61"/>
      <c r="H366" s="97"/>
      <c r="I366" s="63"/>
      <c r="J366" s="63"/>
      <c r="K366" s="63">
        <f t="shared" si="109"/>
        <v>0</v>
      </c>
      <c r="L366" s="63"/>
      <c r="M366" s="88">
        <f t="shared" si="111"/>
        <v>0</v>
      </c>
    </row>
    <row r="367" spans="1:13" s="11" customFormat="1" ht="12" customHeight="1">
      <c r="A367" s="65"/>
      <c r="B367" s="66" t="s">
        <v>233</v>
      </c>
      <c r="C367" s="26"/>
      <c r="D367" s="26"/>
      <c r="E367" s="67"/>
      <c r="F367" s="73"/>
      <c r="G367" s="68"/>
      <c r="H367" s="100"/>
      <c r="I367" s="70"/>
      <c r="J367" s="70"/>
      <c r="K367" s="63"/>
      <c r="L367" s="63"/>
      <c r="M367" s="88"/>
    </row>
    <row r="368" spans="1:13">
      <c r="D368" s="101"/>
      <c r="E368" s="86" t="s">
        <v>351</v>
      </c>
      <c r="F368" s="73"/>
      <c r="G368" s="61"/>
      <c r="H368" s="97"/>
      <c r="I368" s="63"/>
      <c r="J368" s="63"/>
      <c r="K368" s="63"/>
      <c r="L368" s="63"/>
      <c r="M368" s="88"/>
    </row>
    <row r="369" spans="1:13">
      <c r="A369" s="58" t="s">
        <v>352</v>
      </c>
      <c r="D369" s="101"/>
      <c r="E369" s="86" t="s">
        <v>353</v>
      </c>
      <c r="F369" s="73"/>
      <c r="G369" s="61" t="s">
        <v>26</v>
      </c>
      <c r="H369" s="87">
        <v>6</v>
      </c>
      <c r="I369" s="63"/>
      <c r="J369" s="63"/>
      <c r="K369" s="63">
        <f t="shared" si="109"/>
        <v>0</v>
      </c>
      <c r="L369" s="63">
        <f t="shared" si="110"/>
        <v>0</v>
      </c>
      <c r="M369" s="88">
        <f t="shared" si="111"/>
        <v>0</v>
      </c>
    </row>
    <row r="370" spans="1:13">
      <c r="A370" s="58" t="s">
        <v>354</v>
      </c>
      <c r="D370" s="101"/>
      <c r="E370" s="86" t="s">
        <v>355</v>
      </c>
      <c r="F370" s="73"/>
      <c r="G370" s="61" t="s">
        <v>26</v>
      </c>
      <c r="H370" s="87">
        <v>6</v>
      </c>
      <c r="I370" s="63"/>
      <c r="J370" s="63"/>
      <c r="K370" s="63">
        <f t="shared" si="109"/>
        <v>0</v>
      </c>
      <c r="L370" s="63">
        <f t="shared" si="110"/>
        <v>0</v>
      </c>
      <c r="M370" s="88">
        <f t="shared" si="111"/>
        <v>0</v>
      </c>
    </row>
    <row r="371" spans="1:13" s="11" customFormat="1">
      <c r="A371" s="58" t="s">
        <v>356</v>
      </c>
      <c r="B371" s="66"/>
      <c r="C371" s="26"/>
      <c r="D371" s="25"/>
      <c r="E371" s="86" t="s">
        <v>357</v>
      </c>
      <c r="F371" s="73"/>
      <c r="G371" s="61" t="s">
        <v>26</v>
      </c>
      <c r="H371" s="87">
        <v>7</v>
      </c>
      <c r="I371" s="63"/>
      <c r="J371" s="63"/>
      <c r="K371" s="63">
        <f t="shared" si="109"/>
        <v>0</v>
      </c>
      <c r="L371" s="63">
        <f t="shared" si="110"/>
        <v>0</v>
      </c>
      <c r="M371" s="88">
        <f t="shared" si="111"/>
        <v>0</v>
      </c>
    </row>
    <row r="372" spans="1:13" ht="12" customHeight="1">
      <c r="A372" s="58" t="s">
        <v>358</v>
      </c>
      <c r="E372" s="86" t="s">
        <v>359</v>
      </c>
      <c r="F372" s="73"/>
      <c r="G372" s="61" t="s">
        <v>26</v>
      </c>
      <c r="H372" s="87">
        <v>7</v>
      </c>
      <c r="I372" s="63"/>
      <c r="J372" s="63"/>
      <c r="K372" s="63">
        <f t="shared" si="109"/>
        <v>0</v>
      </c>
      <c r="L372" s="63">
        <f t="shared" si="110"/>
        <v>0</v>
      </c>
      <c r="M372" s="88">
        <f t="shared" si="111"/>
        <v>0</v>
      </c>
    </row>
    <row r="373" spans="1:13" ht="12" customHeight="1">
      <c r="A373" s="58" t="s">
        <v>360</v>
      </c>
      <c r="E373" s="86" t="s">
        <v>361</v>
      </c>
      <c r="F373" s="73"/>
      <c r="G373" s="61" t="s">
        <v>26</v>
      </c>
      <c r="H373" s="87">
        <v>10</v>
      </c>
      <c r="I373" s="63"/>
      <c r="J373" s="63"/>
      <c r="K373" s="63">
        <f t="shared" si="109"/>
        <v>0</v>
      </c>
      <c r="L373" s="63">
        <f t="shared" si="110"/>
        <v>0</v>
      </c>
      <c r="M373" s="88">
        <f t="shared" si="111"/>
        <v>0</v>
      </c>
    </row>
    <row r="374" spans="1:13" ht="12" customHeight="1">
      <c r="A374" s="58" t="s">
        <v>362</v>
      </c>
      <c r="B374" s="16">
        <v>510</v>
      </c>
      <c r="C374" s="17" t="s">
        <v>363</v>
      </c>
      <c r="D374" s="17">
        <v>1110</v>
      </c>
      <c r="E374" s="86" t="s">
        <v>364</v>
      </c>
      <c r="G374" s="61" t="s">
        <v>26</v>
      </c>
      <c r="H374" s="87">
        <v>6</v>
      </c>
      <c r="I374" s="63"/>
      <c r="J374" s="63"/>
      <c r="K374" s="63">
        <f t="shared" si="109"/>
        <v>0</v>
      </c>
      <c r="L374" s="63">
        <f t="shared" si="110"/>
        <v>0</v>
      </c>
      <c r="M374" s="88">
        <f t="shared" si="111"/>
        <v>0</v>
      </c>
    </row>
    <row r="375" spans="1:13" ht="12" customHeight="1">
      <c r="A375" s="58" t="s">
        <v>365</v>
      </c>
      <c r="D375" s="103"/>
      <c r="E375" s="86" t="s">
        <v>366</v>
      </c>
      <c r="G375" s="61" t="s">
        <v>26</v>
      </c>
      <c r="H375" s="87">
        <v>7</v>
      </c>
      <c r="I375" s="63"/>
      <c r="J375" s="63"/>
      <c r="K375" s="63">
        <f t="shared" si="109"/>
        <v>0</v>
      </c>
      <c r="L375" s="63">
        <f t="shared" si="110"/>
        <v>0</v>
      </c>
      <c r="M375" s="88">
        <f t="shared" si="111"/>
        <v>0</v>
      </c>
    </row>
    <row r="376" spans="1:13" ht="12" customHeight="1">
      <c r="A376" s="58" t="s">
        <v>367</v>
      </c>
      <c r="D376" s="103"/>
      <c r="E376" s="86" t="s">
        <v>368</v>
      </c>
      <c r="G376" s="61" t="s">
        <v>26</v>
      </c>
      <c r="H376" s="87">
        <v>2</v>
      </c>
      <c r="I376" s="63"/>
      <c r="J376" s="63"/>
      <c r="K376" s="63">
        <f t="shared" ref="K376" si="112">H376*I376</f>
        <v>0</v>
      </c>
      <c r="L376" s="63">
        <f t="shared" ref="L376" si="113">H376*J376</f>
        <v>0</v>
      </c>
      <c r="M376" s="88">
        <f t="shared" ref="M376" si="114">K376+L376</f>
        <v>0</v>
      </c>
    </row>
    <row r="377" spans="1:13">
      <c r="A377" s="58" t="s">
        <v>369</v>
      </c>
      <c r="B377" s="16">
        <v>1600</v>
      </c>
      <c r="C377" s="17" t="s">
        <v>363</v>
      </c>
      <c r="D377" s="101">
        <v>600</v>
      </c>
      <c r="E377" s="86" t="s">
        <v>370</v>
      </c>
      <c r="F377" s="73"/>
      <c r="G377" s="61" t="s">
        <v>26</v>
      </c>
      <c r="H377" s="87">
        <v>2</v>
      </c>
      <c r="I377" s="63"/>
      <c r="J377" s="63"/>
      <c r="K377" s="63">
        <f t="shared" si="109"/>
        <v>0</v>
      </c>
      <c r="L377" s="63">
        <f t="shared" si="110"/>
        <v>0</v>
      </c>
      <c r="M377" s="88">
        <f t="shared" si="111"/>
        <v>0</v>
      </c>
    </row>
    <row r="378" spans="1:13">
      <c r="B378" s="71"/>
      <c r="D378" s="101"/>
      <c r="E378" s="216"/>
      <c r="F378" s="73"/>
      <c r="G378" s="61"/>
      <c r="H378" s="97"/>
      <c r="I378" s="63"/>
      <c r="J378" s="63"/>
      <c r="K378" s="63"/>
      <c r="L378" s="63"/>
      <c r="M378" s="74"/>
    </row>
    <row r="379" spans="1:13" s="13" customFormat="1" ht="15" customHeight="1">
      <c r="A379" s="49"/>
      <c r="B379" s="50"/>
      <c r="C379" s="51"/>
      <c r="D379" s="51"/>
      <c r="E379" s="52" t="s">
        <v>324</v>
      </c>
      <c r="F379" s="53"/>
      <c r="G379" s="54"/>
      <c r="H379" s="114"/>
      <c r="I379" s="56"/>
      <c r="J379" s="56"/>
      <c r="K379" s="80">
        <f t="shared" ref="K379:L379" si="115">SUBTOTAL(9,K348:K378)</f>
        <v>0</v>
      </c>
      <c r="L379" s="80">
        <f t="shared" si="115"/>
        <v>0</v>
      </c>
      <c r="M379" s="80">
        <f>SUBTOTAL(9,M348:M378)</f>
        <v>0</v>
      </c>
    </row>
  </sheetData>
  <sheetProtection selectLockedCells="1"/>
  <phoneticPr fontId="24" type="noConversion"/>
  <pageMargins left="1.0899999999999999" right="0.7" top="1.5049999999999999" bottom="0.75" header="0.3" footer="0.3"/>
  <pageSetup scale="65" fitToHeight="0" orientation="landscape" r:id="rId1"/>
  <rowBreaks count="8" manualBreakCount="8">
    <brk id="35" max="16383" man="1"/>
    <brk id="59" max="16383" man="1"/>
    <brk id="73" max="16383" man="1"/>
    <brk id="187" max="16383" man="1"/>
    <brk id="219" max="16383" man="1"/>
    <brk id="237" max="16383" man="1"/>
    <brk id="254" max="16383" man="1"/>
    <brk id="34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09a89d9b-f5e3-41af-8194-30ca063b4f91" xsi:nil="true"/>
    <Approvers xmlns="09a89d9b-f5e3-41af-8194-30ca063b4f91">
      <UserInfo>
        <DisplayName/>
        <AccountId xsi:nil="true"/>
        <AccountType/>
      </UserInfo>
    </Approvers>
    <ApprovalStatus xmlns="09a89d9b-f5e3-41af-8194-30ca063b4f91" xsi:nil="true"/>
    <TaxCatchAll xmlns="a1336a19-a7c6-4af2-8ee5-660634acd64e" xsi:nil="true"/>
    <_ip_UnifiedCompliancePolicyProperties xmlns="http://schemas.microsoft.com/sharepoint/v3" xsi:nil="true"/>
    <ApprovalStarted xmlns="09a89d9b-f5e3-41af-8194-30ca063b4f91">false</ApprovalStarted>
    <lcf76f155ced4ddcb4097134ff3c332f xmlns="09a89d9b-f5e3-41af-8194-30ca063b4f91">
      <Terms xmlns="http://schemas.microsoft.com/office/infopath/2007/PartnerControls"/>
    </lcf76f155ced4ddcb4097134ff3c332f>
    <ApprovalHistory xmlns="09a89d9b-f5e3-41af-8194-30ca063b4f91">✔ Enable Append changes to existing text  ✔ Rich text = No</ApprovalHistory>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C94D861457F6444A016DEA61333D434" ma:contentTypeVersion="21" ma:contentTypeDescription="Create a new document." ma:contentTypeScope="" ma:versionID="cdbce46c147d2325dcd8ae9320a27025">
  <xsd:schema xmlns:xsd="http://www.w3.org/2001/XMLSchema" xmlns:xs="http://www.w3.org/2001/XMLSchema" xmlns:p="http://schemas.microsoft.com/office/2006/metadata/properties" xmlns:ns1="http://schemas.microsoft.com/sharepoint/v3" xmlns:ns2="09a89d9b-f5e3-41af-8194-30ca063b4f91" xmlns:ns3="a1336a19-a7c6-4af2-8ee5-660634acd64e" targetNamespace="http://schemas.microsoft.com/office/2006/metadata/properties" ma:root="true" ma:fieldsID="5e88c03b7ecc0d1fc5e73c92c1098fc4" ns1:_="" ns2:_="" ns3:_="">
    <xsd:import namespace="http://schemas.microsoft.com/sharepoint/v3"/>
    <xsd:import namespace="09a89d9b-f5e3-41af-8194-30ca063b4f91"/>
    <xsd:import namespace="a1336a19-a7c6-4af2-8ee5-660634acd64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ServiceObjectDetectorVersions" minOccurs="0"/>
                <xsd:element ref="ns2:MediaLengthInSeconds" minOccurs="0"/>
                <xsd:element ref="ns2:Status" minOccurs="0"/>
                <xsd:element ref="ns1:_ip_UnifiedCompliancePolicyProperties" minOccurs="0"/>
                <xsd:element ref="ns1:_ip_UnifiedCompliancePolicyUIAction" minOccurs="0"/>
                <xsd:element ref="ns2:Approvers" minOccurs="0"/>
                <xsd:element ref="ns2:ApprovalStatus" minOccurs="0"/>
                <xsd:element ref="ns2:ApprovalHistory" minOccurs="0"/>
                <xsd:element ref="ns2:ApprovalStart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a89d9b-f5e3-41af-8194-30ca063b4f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d677fcd-a777-46c0-9ce8-27f0800b2801"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Status" ma:index="22" nillable="true" ma:displayName="Status" ma:format="Dropdown" ma:internalName="Status">
      <xsd:simpleType>
        <xsd:restriction base="dms:Choice">
          <xsd:enumeration value="Draft"/>
          <xsd:enumeration value="Under review"/>
          <xsd:enumeration value="Approved"/>
          <xsd:enumeration value="Need Approval"/>
        </xsd:restriction>
      </xsd:simpleType>
    </xsd:element>
    <xsd:element name="Approvers" ma:index="25" nillable="true" ma:displayName="Approvers" ma:format="Dropdown" ma:list="UserInfo" ma:SharePointGroup="0" ma:internalName="Approvers">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provalStatus" ma:index="26" nillable="true" ma:displayName="Approval Status" ma:format="Dropdown" ma:internalName="ApprovalStatus">
      <xsd:simpleType>
        <xsd:restriction base="dms:Choice">
          <xsd:enumeration value="Pending"/>
          <xsd:enumeration value="Approved"/>
          <xsd:enumeration value="Rejected"/>
        </xsd:restriction>
      </xsd:simpleType>
    </xsd:element>
    <xsd:element name="ApprovalHistory" ma:index="27" nillable="true" ma:displayName="Approval History" ma:default="✔ Enable Append changes to existing text  ✔ Rich text = No" ma:format="Dropdown" ma:internalName="ApprovalHistory">
      <xsd:simpleType>
        <xsd:restriction base="dms:Note">
          <xsd:maxLength value="255"/>
        </xsd:restriction>
      </xsd:simpleType>
    </xsd:element>
    <xsd:element name="ApprovalStarted" ma:index="28" nillable="true" ma:displayName="Approval Started" ma:default="0" ma:format="Dropdown" ma:internalName="ApprovalStart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1336a19-a7c6-4af2-8ee5-660634acd64e"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ee33117-2320-4c63-9469-c6e903eabc79}" ma:internalName="TaxCatchAll" ma:showField="CatchAllData" ma:web="a1336a19-a7c6-4af2-8ee5-660634acd64e">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B7F68D-8E71-4335-AD59-C815EDA69C38}"/>
</file>

<file path=customXml/itemProps2.xml><?xml version="1.0" encoding="utf-8"?>
<ds:datastoreItem xmlns:ds="http://schemas.openxmlformats.org/officeDocument/2006/customXml" ds:itemID="{C1842E5B-30F1-4EC6-A78D-54CF1ECB7983}"/>
</file>

<file path=customXml/itemProps3.xml><?xml version="1.0" encoding="utf-8"?>
<ds:datastoreItem xmlns:ds="http://schemas.openxmlformats.org/officeDocument/2006/customXml" ds:itemID="{CB9BE8F3-A899-4756-AF67-EBD2945E47F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Ajin</dc:creator>
  <cp:keywords/>
  <dc:description/>
  <cp:lastModifiedBy/>
  <cp:revision/>
  <dcterms:created xsi:type="dcterms:W3CDTF">1997-08-04T14:16:05Z</dcterms:created>
  <dcterms:modified xsi:type="dcterms:W3CDTF">2026-09-15T07:53:42Z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0x0101003C94D861457F6444A016DEA61333D434</vt:lpwstr>
  </property>
  <property fmtid="{D5CDD505-2E9C-101B-9397-08002B2CF9AE}" pid="3" name="MediaServiceImageTags">
    <vt:lpwstr/>
  </property>
</Properties>
</file>